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0" yWindow="65311" windowWidth="15135" windowHeight="9300" activeTab="0"/>
  </bookViews>
  <sheets>
    <sheet name="pension15-16" sheetId="4" r:id="rId1"/>
    <sheet name="Settlement" sheetId="2" r:id="rId2"/>
  </sheets>
  <definedNames/>
  <calcPr calcId="144525"/>
</workbook>
</file>

<file path=xl/comments1.xml><?xml version="1.0" encoding="utf-8"?>
<comments xmlns="http://schemas.openxmlformats.org/spreadsheetml/2006/main">
  <authors>
    <author>Lalit</author>
    <author>TRACER</author>
    <author> Lalit Khandelwal</author>
  </authors>
  <commentList>
    <comment ref="A8" authorId="0">
      <text>
        <r>
          <rPr>
            <sz val="8"/>
            <rFont val="Tahoma"/>
            <family val="2"/>
          </rPr>
          <t xml:space="preserve">Sum of Band Pay &amp; Grade Pay
</t>
        </r>
      </text>
    </comment>
    <comment ref="H10" authorId="0">
      <text>
        <r>
          <rPr>
            <sz val="8"/>
            <rFont val="Tahoma"/>
            <family val="2"/>
          </rPr>
          <t xml:space="preserve">Revise DA on notification
</t>
        </r>
      </text>
    </comment>
    <comment ref="I10" authorId="0">
      <text>
        <r>
          <rPr>
            <sz val="8"/>
            <rFont val="Tahoma"/>
            <family val="2"/>
          </rPr>
          <t xml:space="preserve">Revise DA on notification
</t>
        </r>
      </text>
    </comment>
    <comment ref="A12" authorId="0">
      <text>
        <r>
          <rPr>
            <sz val="8"/>
            <rFont val="Tahoma"/>
            <family val="2"/>
          </rPr>
          <t xml:space="preserve">Sr.Citizen's Deposit Scheme.
</t>
        </r>
      </text>
    </comment>
    <comment ref="E12" authorId="0">
      <text>
        <r>
          <rPr>
            <sz val="8"/>
            <rFont val="Tahoma"/>
            <family val="2"/>
          </rPr>
          <t xml:space="preserve">Interest from SBI
</t>
        </r>
      </text>
    </comment>
    <comment ref="A13" authorId="0">
      <text>
        <r>
          <rPr>
            <sz val="8"/>
            <rFont val="Tahoma"/>
            <family val="2"/>
          </rPr>
          <t xml:space="preserve">Monthly Income Scheme
</t>
        </r>
      </text>
    </comment>
    <comment ref="A14" authorId="0">
      <text>
        <r>
          <rPr>
            <sz val="8"/>
            <rFont val="Tahoma"/>
            <family val="2"/>
          </rPr>
          <t xml:space="preserve">DA arrears &amp; other arears
</t>
        </r>
      </text>
    </comment>
    <comment ref="A15" authorId="0">
      <text>
        <r>
          <rPr>
            <sz val="8"/>
            <rFont val="Tahoma"/>
            <family val="2"/>
          </rPr>
          <t xml:space="preserve">Bank FDs and oter sources
</t>
        </r>
      </text>
    </comment>
    <comment ref="K19" authorId="0">
      <text>
        <r>
          <rPr>
            <sz val="8"/>
            <rFont val="Tahoma"/>
            <family val="2"/>
          </rPr>
          <t xml:space="preserve">cash deposited in Union Bank
</t>
        </r>
      </text>
    </comment>
    <comment ref="A25" authorId="0">
      <text>
        <r>
          <rPr>
            <sz val="8"/>
            <rFont val="Tahoma"/>
            <family val="2"/>
          </rPr>
          <t xml:space="preserve">LIC,PPF,Tuition Fees,NSC,Other Savings eligible for 80C,80CCC,80CCD,80CCF
and Interest on SB Account
</t>
        </r>
      </text>
    </comment>
    <comment ref="F25" authorId="1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25000(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2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25000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>pendent parents(Rs 30000 if Sr.Citizen)</t>
        </r>
      </text>
    </comment>
    <comment ref="F26" authorId="1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75</t>
        </r>
        <r>
          <rPr>
            <sz val="9"/>
            <color indexed="10"/>
            <rFont val="Tahoma"/>
            <family val="2"/>
          </rPr>
          <t xml:space="preserve">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125000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2"/>
          </rPr>
          <t xml:space="preserve">
</t>
        </r>
      </text>
    </comment>
    <comment ref="F27" authorId="1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(Rs 80000 if dependent patient is Sr citizen)</t>
        </r>
      </text>
    </comment>
    <comment ref="F28" authorId="1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2"/>
          </rPr>
          <t xml:space="preserve">
</t>
        </r>
      </text>
    </comment>
    <comment ref="F29" authorId="1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2"/>
          </rPr>
          <t xml:space="preserve">
</t>
        </r>
      </text>
    </comment>
    <comment ref="F30" authorId="1">
      <text>
        <r>
          <rPr>
            <sz val="8"/>
            <rFont val="Tahoma"/>
            <family val="2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 xml:space="preserve">Rs 24000.or 25% </t>
        </r>
        <r>
          <rPr>
            <sz val="9"/>
            <rFont val="Tahoma"/>
            <family val="2"/>
          </rPr>
          <t>of total income</t>
        </r>
        <r>
          <rPr>
            <sz val="9"/>
            <color indexed="10"/>
            <rFont val="Tahoma"/>
            <family val="2"/>
          </rPr>
          <t xml:space="preserve"> or actual rent paid in excess of 10% </t>
        </r>
        <r>
          <rPr>
            <sz val="9"/>
            <rFont val="Tahoma"/>
            <family val="2"/>
          </rPr>
          <t xml:space="preserve">of total income
</t>
        </r>
      </text>
    </comment>
    <comment ref="F31" authorId="1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2"/>
          </rPr>
          <t xml:space="preserve">
</t>
        </r>
      </text>
    </comment>
    <comment ref="F32" authorId="1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75000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125000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2"/>
          </rPr>
          <t xml:space="preserve">
</t>
        </r>
      </text>
    </comment>
    <comment ref="F34" authorId="2">
      <text>
        <r>
          <rPr>
            <sz val="8"/>
            <rFont val="Tahoma"/>
            <family val="2"/>
          </rPr>
          <t xml:space="preserve">Total Interest in All Savings Bank Accounts. Max ceiling Rs 10000.
</t>
        </r>
      </text>
    </comment>
    <comment ref="F37" authorId="1">
      <text>
        <r>
          <rPr>
            <sz val="9"/>
            <rFont val="Tahoma"/>
            <family val="2"/>
          </rPr>
          <t>Annual Interest paid.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A41" authorId="0">
      <text>
        <r>
          <rPr>
            <sz val="8"/>
            <rFont val="Tahoma"/>
            <family val="2"/>
          </rPr>
          <t xml:space="preserve">Tax deducted from salary &amp; at other sourcs
</t>
        </r>
      </text>
    </comment>
    <comment ref="B46" authorId="1">
      <text>
        <r>
          <rPr>
            <b/>
            <sz val="9"/>
            <color indexed="12"/>
            <rFont val="Tahoma"/>
            <family val="2"/>
          </rPr>
          <t xml:space="preserve">Balance PPF amount on 31.03.2014
</t>
        </r>
        <r>
          <rPr>
            <sz val="8"/>
            <rFont val="Tahoma"/>
            <family val="2"/>
          </rPr>
          <t xml:space="preserve">
</t>
        </r>
      </text>
    </comment>
    <comment ref="C46" authorId="1">
      <text>
        <r>
          <rPr>
            <sz val="8"/>
            <rFont val="Tahoma"/>
            <family val="2"/>
          </rPr>
          <t xml:space="preserve">Enter Amount deposited during the month
</t>
        </r>
      </text>
    </comment>
    <comment ref="C47" authorId="0">
      <text>
        <r>
          <rPr>
            <sz val="8"/>
            <rFont val="Tahoma"/>
            <family val="2"/>
          </rPr>
          <t xml:space="preserve">Enter Amount withdrawn
during the month
</t>
        </r>
      </text>
    </comment>
  </commentList>
</comments>
</file>

<file path=xl/comments2.xml><?xml version="1.0" encoding="utf-8"?>
<comments xmlns="http://schemas.openxmlformats.org/spreadsheetml/2006/main">
  <authors>
    <author>Lalit</author>
  </authors>
  <commentList>
    <comment ref="H22" authorId="0">
      <text>
        <r>
          <rPr>
            <b/>
            <sz val="8"/>
            <rFont val="Tahoma"/>
            <family val="2"/>
          </rPr>
          <t xml:space="preserve">
Use correct Multiplying Factor as per your next birth day.
</t>
        </r>
      </text>
    </comment>
  </commentList>
</comments>
</file>

<file path=xl/sharedStrings.xml><?xml version="1.0" encoding="utf-8"?>
<sst xmlns="http://schemas.openxmlformats.org/spreadsheetml/2006/main" count="151" uniqueCount="136">
  <si>
    <r>
      <t>Notes</t>
    </r>
    <r>
      <rPr>
        <b/>
        <i/>
        <sz val="9"/>
        <color indexed="17"/>
        <rFont val="Arial"/>
        <family val="2"/>
      </rPr>
      <t>:Verify the ceiling limits of various deductions with latest IT rules</t>
    </r>
  </si>
  <si>
    <r>
      <t xml:space="preserve">All you have to do is fill in required DATA in </t>
    </r>
    <r>
      <rPr>
        <b/>
        <i/>
        <sz val="9"/>
        <color indexed="52"/>
        <rFont val="Arial"/>
        <family val="2"/>
      </rPr>
      <t>YELLOW</t>
    </r>
    <r>
      <rPr>
        <b/>
        <i/>
        <sz val="9"/>
        <color indexed="52"/>
        <rFont val="Draft 12cpi"/>
        <family val="2"/>
      </rPr>
      <t xml:space="preserve"> BOXES</t>
    </r>
    <r>
      <rPr>
        <b/>
        <i/>
        <sz val="9"/>
        <color indexed="17"/>
        <rFont val="Draft 12cpi"/>
        <family val="3"/>
      </rPr>
      <t xml:space="preserve"> only.</t>
    </r>
  </si>
  <si>
    <t xml:space="preserve">            Do not double click yellow boxes, just click once and enter the figure.</t>
  </si>
  <si>
    <r>
      <t>White  boxes AUTOMATICALLY</t>
    </r>
    <r>
      <rPr>
        <b/>
        <sz val="8"/>
        <color indexed="17"/>
        <rFont val="Arial"/>
        <family val="2"/>
      </rPr>
      <t xml:space="preserve"> calculate</t>
    </r>
  </si>
  <si>
    <t xml:space="preserve">            Do not DELETE any number,put a 0 if you want to start over.</t>
  </si>
  <si>
    <t>Be sure to save  this sheet as a blank template before you fill it out.</t>
  </si>
  <si>
    <t xml:space="preserve">NAME: </t>
  </si>
  <si>
    <t>If your template no longer works ,down load a new template.</t>
  </si>
  <si>
    <t>PENSION+Other income</t>
  </si>
  <si>
    <t>TOTAL</t>
  </si>
  <si>
    <t>Reduced Pension</t>
  </si>
  <si>
    <t>Arrears</t>
  </si>
  <si>
    <t>DEDUCTIONS</t>
  </si>
  <si>
    <t>Total Deductions</t>
  </si>
  <si>
    <t>ADMISSIBLE DEDUCTIONS</t>
  </si>
  <si>
    <t>SCH-VI</t>
  </si>
  <si>
    <t>Amount</t>
  </si>
  <si>
    <t>Eligible Amt</t>
  </si>
  <si>
    <t>SEC 80D</t>
  </si>
  <si>
    <t>SEC 80DD</t>
  </si>
  <si>
    <t>SEC 80DDB</t>
  </si>
  <si>
    <t>SEC 80E</t>
  </si>
  <si>
    <t>SEC 80G</t>
  </si>
  <si>
    <t>SEC 80 GG</t>
  </si>
  <si>
    <t>Equity Linked  Saving Scheme</t>
  </si>
  <si>
    <t>SEC 80 GGA</t>
  </si>
  <si>
    <t>Bank FD</t>
  </si>
  <si>
    <t>HBA interest</t>
  </si>
  <si>
    <t>SEC 80GGC</t>
  </si>
  <si>
    <t>Post Office Term Deposit</t>
  </si>
  <si>
    <t>SEC 80 U</t>
  </si>
  <si>
    <t>UTI / ULIP / PLI</t>
  </si>
  <si>
    <t>Ded-Chapter VI</t>
  </si>
  <si>
    <t>HBA LOAN INTEREST</t>
  </si>
  <si>
    <t>Annual interest</t>
  </si>
  <si>
    <t>Edu. cess-3%</t>
  </si>
  <si>
    <t>Tax paid</t>
  </si>
  <si>
    <t>Tax due</t>
  </si>
  <si>
    <t>Deposit</t>
  </si>
  <si>
    <t>PPF Withdrawl</t>
  </si>
  <si>
    <t>PPF Balance</t>
  </si>
  <si>
    <t>website: www.irtsa.net</t>
  </si>
  <si>
    <t>Tuition Fees</t>
  </si>
  <si>
    <t>Gross Income</t>
  </si>
  <si>
    <t>SCDS Interest</t>
  </si>
  <si>
    <t>TOTAL DEDUCTIONS</t>
  </si>
  <si>
    <t>Basic pay on day of Retirement(Rs)</t>
  </si>
  <si>
    <t>Full Pension(Rs)</t>
  </si>
  <si>
    <t>Calculation of Final Settlement - Retirement on superannuation</t>
  </si>
  <si>
    <t>Name:</t>
  </si>
  <si>
    <t>Date of Retirement:</t>
  </si>
  <si>
    <t>%DA</t>
  </si>
  <si>
    <t>Group Insur. Amount</t>
  </si>
  <si>
    <t>Health Insurance</t>
  </si>
  <si>
    <t>PF balance</t>
  </si>
  <si>
    <t>Other recovery</t>
  </si>
  <si>
    <t>LAP balance</t>
  </si>
  <si>
    <t>PENSION</t>
  </si>
  <si>
    <t>TOTAL AMOUNT ON RETIREMENT</t>
  </si>
  <si>
    <t>DA</t>
  </si>
  <si>
    <t>LEAVE ENCASHMENT</t>
  </si>
  <si>
    <t>BASIC+ DA</t>
  </si>
  <si>
    <t>Gratuity</t>
  </si>
  <si>
    <t>FULL PENSION</t>
  </si>
  <si>
    <t>Commutation</t>
  </si>
  <si>
    <t>COMMUTATION.</t>
  </si>
  <si>
    <t>Group Insurance.</t>
  </si>
  <si>
    <r>
      <t>Reduced</t>
    </r>
    <r>
      <rPr>
        <b/>
        <sz val="9"/>
        <color indexed="12"/>
        <rFont val="Arial"/>
        <family val="2"/>
      </rPr>
      <t xml:space="preserve"> PENSION</t>
    </r>
  </si>
  <si>
    <t xml:space="preserve">PF </t>
  </si>
  <si>
    <t>Dearness Relief</t>
  </si>
  <si>
    <t>GROSS AMOUNT</t>
  </si>
  <si>
    <t>NET PENSION</t>
  </si>
  <si>
    <t>NET PAYABLE AMOUNT</t>
  </si>
  <si>
    <t>Developedby : Lalit Khandelwal, Vadodara</t>
  </si>
  <si>
    <t>Income from interest</t>
  </si>
  <si>
    <t>Taxable Income</t>
  </si>
  <si>
    <t>Pension</t>
  </si>
  <si>
    <t>Use blank boxes in Pension &amp; Deductions for additional heads.</t>
  </si>
  <si>
    <t>Rs 500001-Rs 1000000</t>
  </si>
  <si>
    <t>Above Rs 1000000</t>
  </si>
  <si>
    <t>Basic Pay(B.P+GP)</t>
  </si>
  <si>
    <t>Tax to be paid</t>
  </si>
  <si>
    <t>MIS interest</t>
  </si>
  <si>
    <t>Fixed Medi. Allowance</t>
  </si>
  <si>
    <t>TDS</t>
  </si>
  <si>
    <t>Self Assessment Tax</t>
  </si>
  <si>
    <t>Bal MAR'15</t>
  </si>
  <si>
    <t>Total Deductions-Sec80C</t>
  </si>
  <si>
    <t>PPF</t>
  </si>
  <si>
    <t>Sr Citizen Deposit Scheme</t>
  </si>
  <si>
    <t>Tax Relief</t>
  </si>
  <si>
    <t>LIC</t>
  </si>
  <si>
    <r>
      <t>Sec 80C</t>
    </r>
    <r>
      <rPr>
        <b/>
        <sz val="11"/>
        <color indexed="12"/>
        <rFont val="Arial"/>
        <family val="2"/>
      </rPr>
      <t xml:space="preserve"> </t>
    </r>
  </si>
  <si>
    <t>Housing Loan Principal Repayment</t>
  </si>
  <si>
    <t xml:space="preserve">Total Tax </t>
  </si>
  <si>
    <t>OTHER INCOME</t>
  </si>
  <si>
    <t>Income from Rent</t>
  </si>
  <si>
    <t>Other Income</t>
  </si>
  <si>
    <t>Total Other Income</t>
  </si>
  <si>
    <t>Net Taxable Income</t>
  </si>
  <si>
    <t>Eligible Govt Securities</t>
  </si>
  <si>
    <t>Gross  Income</t>
  </si>
  <si>
    <t>NET INCOME</t>
  </si>
  <si>
    <t>Note: Pl fill up columns with red digits only</t>
  </si>
  <si>
    <t>PENSION &amp; INCOME TAX - F.Y. 2015-16</t>
  </si>
  <si>
    <t>APR'15</t>
  </si>
  <si>
    <t>MAY'15</t>
  </si>
  <si>
    <t>JUN'15</t>
  </si>
  <si>
    <t>JUL'15</t>
  </si>
  <si>
    <t>AUG'15</t>
  </si>
  <si>
    <t>SEP'15</t>
  </si>
  <si>
    <t>OCT'15</t>
  </si>
  <si>
    <t>NOV'15</t>
  </si>
  <si>
    <t>DEC'15</t>
  </si>
  <si>
    <t>JAN'16</t>
  </si>
  <si>
    <t>FEB'16</t>
  </si>
  <si>
    <t>MAR'16</t>
  </si>
  <si>
    <t>Sub'15-16</t>
  </si>
  <si>
    <t>INT. 15-16</t>
  </si>
  <si>
    <t>Bal MAR'16</t>
  </si>
  <si>
    <t>Tax  on income</t>
  </si>
  <si>
    <t>Dearnes Relief(%)</t>
  </si>
  <si>
    <t>Income Tax- Pension</t>
  </si>
  <si>
    <t>SELF ASSESEMENT TAX/ TDS</t>
  </si>
  <si>
    <t>FD INT</t>
  </si>
  <si>
    <t>SB INT</t>
  </si>
  <si>
    <t>Total</t>
  </si>
  <si>
    <t>Interest Income</t>
  </si>
  <si>
    <t>Name of Bank/Company</t>
  </si>
  <si>
    <t>PPF '15-16</t>
  </si>
  <si>
    <r>
      <t xml:space="preserve">Developed by: </t>
    </r>
    <r>
      <rPr>
        <b/>
        <sz val="9"/>
        <color indexed="60"/>
        <rFont val="Arial"/>
        <family val="2"/>
      </rPr>
      <t xml:space="preserve">Lalit Khandelwal </t>
    </r>
    <r>
      <rPr>
        <b/>
        <sz val="9"/>
        <color indexed="12"/>
        <rFont val="Arial"/>
        <family val="2"/>
      </rPr>
      <t xml:space="preserve">    e-mail ID</t>
    </r>
    <r>
      <rPr>
        <b/>
        <sz val="9"/>
        <color indexed="17"/>
        <rFont val="Arial"/>
        <family val="2"/>
      </rPr>
      <t>: lalit_kh@rediffmail.com</t>
    </r>
  </si>
  <si>
    <t>Int.on SB Account-80TTA</t>
  </si>
  <si>
    <t xml:space="preserve">  TOTAL ELIGIBLE Ded.-80C</t>
  </si>
  <si>
    <t>Deductions- 80C</t>
  </si>
  <si>
    <t>Tax Deducted at Source</t>
  </si>
  <si>
    <t xml:space="preserve"> Interest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</si>
</sst>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8">
    <font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i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i/>
      <sz val="9"/>
      <color indexed="52"/>
      <name val="Arial"/>
      <family val="2"/>
    </font>
    <font>
      <b/>
      <i/>
      <sz val="9"/>
      <color indexed="52"/>
      <name val="Draft 12cpi"/>
      <family val="2"/>
    </font>
    <font>
      <b/>
      <i/>
      <sz val="9"/>
      <color indexed="17"/>
      <name val="Draft 12cpi"/>
      <family val="3"/>
    </font>
    <font>
      <b/>
      <sz val="9"/>
      <color indexed="12"/>
      <name val="Arial"/>
      <family val="2"/>
    </font>
    <font>
      <b/>
      <sz val="10"/>
      <color indexed="12"/>
      <name val="Comic Sans MS"/>
      <family val="4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6"/>
      <name val="Comic Sans MS"/>
      <family val="4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6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12"/>
      <name val="Tahoma"/>
      <family val="2"/>
    </font>
    <font>
      <b/>
      <u val="single"/>
      <sz val="9"/>
      <name val="Tahoma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 Black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12"/>
      <name val="Arial"/>
      <family val="2"/>
    </font>
    <font>
      <sz val="10"/>
      <color indexed="17"/>
      <name val="Arial Black"/>
      <family val="2"/>
    </font>
    <font>
      <b/>
      <sz val="14"/>
      <color indexed="18"/>
      <name val="Arial"/>
      <family val="2"/>
    </font>
    <font>
      <b/>
      <sz val="14"/>
      <color indexed="17"/>
      <name val="Arial"/>
      <family val="2"/>
    </font>
    <font>
      <b/>
      <u val="single"/>
      <sz val="10"/>
      <color indexed="10"/>
      <name val="Comic Sans MS"/>
      <family val="4"/>
    </font>
    <font>
      <b/>
      <sz val="8"/>
      <name val="Tahoma"/>
      <family val="2"/>
    </font>
    <font>
      <b/>
      <u val="single"/>
      <sz val="9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9"/>
      <color rgb="FFC00000"/>
      <name val="Arial"/>
      <family val="2"/>
    </font>
    <font>
      <b/>
      <sz val="9"/>
      <color rgb="FF0070C0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15" fillId="2" borderId="2" xfId="0" applyNumberFormat="1" applyFont="1" applyFill="1" applyBorder="1" applyAlignment="1">
      <alignment horizontal="right" vertical="center"/>
    </xf>
    <xf numFmtId="2" fontId="18" fillId="0" borderId="3" xfId="0" applyNumberFormat="1" applyFont="1" applyBorder="1" applyAlignment="1">
      <alignment horizontal="right" vertical="center"/>
    </xf>
    <xf numFmtId="2" fontId="18" fillId="0" borderId="4" xfId="0" applyNumberFormat="1" applyFont="1" applyBorder="1" applyAlignment="1">
      <alignment horizontal="right" vertical="center"/>
    </xf>
    <xf numFmtId="2" fontId="19" fillId="0" borderId="5" xfId="0" applyNumberFormat="1" applyFont="1" applyBorder="1" applyAlignment="1">
      <alignment horizontal="right" vertical="center"/>
    </xf>
    <xf numFmtId="0" fontId="22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3" fontId="15" fillId="2" borderId="2" xfId="0" applyNumberFormat="1" applyFont="1" applyFill="1" applyBorder="1" applyAlignment="1">
      <alignment horizontal="left" vertical="center"/>
    </xf>
    <xf numFmtId="3" fontId="27" fillId="2" borderId="2" xfId="0" applyNumberFormat="1" applyFont="1" applyFill="1" applyBorder="1" applyAlignment="1">
      <alignment horizontal="left" vertical="center"/>
    </xf>
    <xf numFmtId="3" fontId="28" fillId="2" borderId="6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left" vertical="center"/>
    </xf>
    <xf numFmtId="0" fontId="0" fillId="0" borderId="9" xfId="0" applyBorder="1"/>
    <xf numFmtId="1" fontId="3" fillId="0" borderId="2" xfId="0" applyNumberFormat="1" applyFont="1" applyFill="1" applyBorder="1" applyAlignment="1">
      <alignment horizontal="righ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right" vertical="center"/>
    </xf>
    <xf numFmtId="1" fontId="0" fillId="4" borderId="0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0" fillId="4" borderId="0" xfId="0" applyFill="1"/>
    <xf numFmtId="0" fontId="0" fillId="4" borderId="8" xfId="0" applyFill="1" applyBorder="1"/>
    <xf numFmtId="0" fontId="0" fillId="4" borderId="8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1" fontId="0" fillId="4" borderId="8" xfId="0" applyNumberFormat="1" applyFont="1" applyFill="1" applyBorder="1" applyAlignment="1">
      <alignment horizontal="left" vertical="center"/>
    </xf>
    <xf numFmtId="1" fontId="0" fillId="4" borderId="0" xfId="0" applyNumberForma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14" fillId="0" borderId="16" xfId="0" applyFont="1" applyBorder="1"/>
    <xf numFmtId="0" fontId="37" fillId="0" borderId="0" xfId="0" applyFont="1" applyBorder="1" applyAlignment="1">
      <alignment horizontal="center"/>
    </xf>
    <xf numFmtId="0" fontId="15" fillId="0" borderId="0" xfId="0" applyFont="1" applyBorder="1"/>
    <xf numFmtId="0" fontId="25" fillId="0" borderId="0" xfId="0" applyFont="1" applyBorder="1"/>
    <xf numFmtId="0" fontId="37" fillId="0" borderId="16" xfId="0" applyFont="1" applyBorder="1"/>
    <xf numFmtId="0" fontId="21" fillId="0" borderId="0" xfId="0" applyFont="1" applyBorder="1"/>
    <xf numFmtId="0" fontId="0" fillId="0" borderId="18" xfId="0" applyBorder="1"/>
    <xf numFmtId="0" fontId="0" fillId="0" borderId="11" xfId="0" applyBorder="1"/>
    <xf numFmtId="0" fontId="0" fillId="0" borderId="1" xfId="0" applyBorder="1"/>
    <xf numFmtId="1" fontId="40" fillId="0" borderId="0" xfId="0" applyNumberFormat="1" applyFont="1" applyBorder="1" applyAlignment="1">
      <alignment horizontal="right" vertical="center"/>
    </xf>
    <xf numFmtId="0" fontId="0" fillId="0" borderId="19" xfId="0" applyBorder="1"/>
    <xf numFmtId="0" fontId="0" fillId="0" borderId="7" xfId="0" applyBorder="1"/>
    <xf numFmtId="0" fontId="6" fillId="0" borderId="0" xfId="0" applyFont="1"/>
    <xf numFmtId="1" fontId="40" fillId="0" borderId="20" xfId="0" applyNumberFormat="1" applyFont="1" applyBorder="1" applyAlignment="1">
      <alignment horizontal="right" vertical="center"/>
    </xf>
    <xf numFmtId="164" fontId="40" fillId="0" borderId="0" xfId="0" applyNumberFormat="1" applyFont="1" applyBorder="1" applyAlignment="1">
      <alignment horizontal="right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4" borderId="11" xfId="0" applyFill="1" applyBorder="1"/>
    <xf numFmtId="0" fontId="0" fillId="0" borderId="24" xfId="0" applyBorder="1"/>
    <xf numFmtId="0" fontId="0" fillId="0" borderId="25" xfId="0" applyBorder="1"/>
    <xf numFmtId="0" fontId="49" fillId="4" borderId="20" xfId="0" applyFont="1" applyFill="1" applyBorder="1" applyAlignment="1">
      <alignment vertical="center"/>
    </xf>
    <xf numFmtId="0" fontId="0" fillId="4" borderId="0" xfId="0" applyFill="1" applyAlignment="1">
      <alignment/>
    </xf>
    <xf numFmtId="1" fontId="15" fillId="0" borderId="2" xfId="0" applyNumberFormat="1" applyFont="1" applyFill="1" applyBorder="1" applyAlignment="1">
      <alignment horizontal="center" vertical="center"/>
    </xf>
    <xf numFmtId="1" fontId="43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right" vertical="center"/>
      <protection locked="0"/>
    </xf>
    <xf numFmtId="1" fontId="15" fillId="2" borderId="2" xfId="0" applyNumberFormat="1" applyFont="1" applyFill="1" applyBorder="1" applyAlignment="1" applyProtection="1">
      <alignment horizontal="right" vertical="center"/>
      <protection locked="0"/>
    </xf>
    <xf numFmtId="1" fontId="3" fillId="0" borderId="2" xfId="0" applyNumberFormat="1" applyFont="1" applyFill="1" applyBorder="1" applyAlignment="1" applyProtection="1">
      <alignment horizontal="right" vertical="center"/>
      <protection hidden="1"/>
    </xf>
    <xf numFmtId="1" fontId="10" fillId="5" borderId="2" xfId="0" applyNumberFormat="1" applyFont="1" applyFill="1" applyBorder="1" applyAlignment="1" applyProtection="1">
      <alignment horizontal="right" vertical="center"/>
      <protection hidden="1"/>
    </xf>
    <xf numFmtId="1" fontId="15" fillId="2" borderId="2" xfId="0" applyNumberFormat="1" applyFont="1" applyFill="1" applyBorder="1" applyAlignment="1" applyProtection="1">
      <alignment horizontal="right" vertical="center"/>
      <protection hidden="1" locked="0"/>
    </xf>
    <xf numFmtId="1" fontId="16" fillId="6" borderId="2" xfId="0" applyNumberFormat="1" applyFont="1" applyFill="1" applyBorder="1" applyAlignment="1" applyProtection="1">
      <alignment horizontal="right" vertical="center"/>
      <protection hidden="1"/>
    </xf>
    <xf numFmtId="3" fontId="10" fillId="3" borderId="2" xfId="0" applyNumberFormat="1" applyFont="1" applyFill="1" applyBorder="1" applyAlignment="1" applyProtection="1">
      <alignment horizontal="right" vertical="center"/>
      <protection hidden="1"/>
    </xf>
    <xf numFmtId="1" fontId="15" fillId="2" borderId="2" xfId="0" applyNumberFormat="1" applyFont="1" applyFill="1" applyBorder="1" applyAlignment="1" applyProtection="1">
      <alignment horizontal="right" vertical="center"/>
      <protection hidden="1"/>
    </xf>
    <xf numFmtId="1" fontId="3" fillId="6" borderId="2" xfId="0" applyNumberFormat="1" applyFont="1" applyFill="1" applyBorder="1" applyAlignment="1" applyProtection="1">
      <alignment horizontal="right" vertical="center"/>
      <protection hidden="1"/>
    </xf>
    <xf numFmtId="3" fontId="16" fillId="6" borderId="2" xfId="0" applyNumberFormat="1" applyFont="1" applyFill="1" applyBorder="1" applyAlignment="1" applyProtection="1">
      <alignment horizontal="right" vertical="center"/>
      <protection hidden="1"/>
    </xf>
    <xf numFmtId="3" fontId="3" fillId="0" borderId="2" xfId="0" applyNumberFormat="1" applyFont="1" applyBorder="1" applyAlignment="1" applyProtection="1">
      <alignment horizontal="right" vertical="center"/>
      <protection hidden="1"/>
    </xf>
    <xf numFmtId="1" fontId="3" fillId="0" borderId="2" xfId="0" applyNumberFormat="1" applyFont="1" applyBorder="1" applyAlignment="1" applyProtection="1">
      <alignment horizontal="right" vertical="center"/>
      <protection hidden="1"/>
    </xf>
    <xf numFmtId="3" fontId="10" fillId="4" borderId="2" xfId="0" applyNumberFormat="1" applyFont="1" applyFill="1" applyBorder="1" applyAlignment="1" applyProtection="1">
      <alignment horizontal="right" vertical="center"/>
      <protection hidden="1"/>
    </xf>
    <xf numFmtId="3" fontId="10" fillId="0" borderId="2" xfId="0" applyNumberFormat="1" applyFont="1" applyBorder="1" applyAlignment="1" applyProtection="1">
      <alignment horizontal="right" vertical="center"/>
      <protection hidden="1"/>
    </xf>
    <xf numFmtId="1" fontId="10" fillId="0" borderId="2" xfId="0" applyNumberFormat="1" applyFont="1" applyBorder="1" applyAlignment="1" applyProtection="1">
      <alignment horizontal="right" vertical="center"/>
      <protection hidden="1"/>
    </xf>
    <xf numFmtId="1" fontId="3" fillId="0" borderId="6" xfId="0" applyNumberFormat="1" applyFont="1" applyBorder="1" applyAlignment="1" applyProtection="1">
      <alignment horizontal="right" vertical="center"/>
      <protection hidden="1"/>
    </xf>
    <xf numFmtId="3" fontId="24" fillId="0" borderId="2" xfId="0" applyNumberFormat="1" applyFont="1" applyBorder="1" applyAlignment="1" applyProtection="1">
      <alignment horizontal="right" vertical="center"/>
      <protection hidden="1"/>
    </xf>
    <xf numFmtId="3" fontId="3" fillId="0" borderId="2" xfId="0" applyNumberFormat="1" applyFont="1" applyBorder="1" applyAlignment="1" applyProtection="1">
      <alignment horizontal="center" vertical="center"/>
      <protection hidden="1"/>
    </xf>
    <xf numFmtId="3" fontId="24" fillId="0" borderId="6" xfId="0" applyNumberFormat="1" applyFont="1" applyBorder="1" applyAlignment="1" applyProtection="1">
      <alignment horizontal="right" vertical="center"/>
      <protection hidden="1"/>
    </xf>
    <xf numFmtId="0" fontId="39" fillId="0" borderId="5" xfId="0" applyFont="1" applyBorder="1" applyAlignment="1" applyProtection="1">
      <alignment horizontal="left" vertical="center"/>
      <protection hidden="1"/>
    </xf>
    <xf numFmtId="0" fontId="39" fillId="0" borderId="3" xfId="0" applyFont="1" applyBorder="1" applyAlignment="1" applyProtection="1">
      <alignment horizontal="left" vertical="center"/>
      <protection hidden="1"/>
    </xf>
    <xf numFmtId="3" fontId="43" fillId="0" borderId="2" xfId="0" applyNumberFormat="1" applyFont="1" applyBorder="1" applyAlignment="1" applyProtection="1">
      <alignment horizontal="right" vertical="center"/>
      <protection hidden="1"/>
    </xf>
    <xf numFmtId="3" fontId="46" fillId="7" borderId="2" xfId="0" applyNumberFormat="1" applyFont="1" applyFill="1" applyBorder="1" applyAlignment="1" applyProtection="1">
      <alignment horizontal="right" vertical="center"/>
      <protection hidden="1"/>
    </xf>
    <xf numFmtId="1" fontId="44" fillId="0" borderId="2" xfId="0" applyNumberFormat="1" applyFont="1" applyBorder="1" applyAlignment="1" applyProtection="1">
      <alignment horizontal="right" vertical="center"/>
      <protection hidden="1"/>
    </xf>
    <xf numFmtId="1" fontId="45" fillId="7" borderId="2" xfId="0" applyNumberFormat="1" applyFont="1" applyFill="1" applyBorder="1" applyAlignment="1" applyProtection="1">
      <alignment horizontal="right" vertical="center"/>
      <protection hidden="1"/>
    </xf>
    <xf numFmtId="1" fontId="46" fillId="7" borderId="2" xfId="0" applyNumberFormat="1" applyFont="1" applyFill="1" applyBorder="1" applyAlignment="1" applyProtection="1">
      <alignment horizontal="right" vertical="center"/>
      <protection hidden="1"/>
    </xf>
    <xf numFmtId="1" fontId="40" fillId="0" borderId="2" xfId="0" applyNumberFormat="1" applyFont="1" applyBorder="1" applyAlignment="1" applyProtection="1">
      <alignment horizontal="right" vertical="center"/>
      <protection locked="0"/>
    </xf>
    <xf numFmtId="164" fontId="40" fillId="0" borderId="2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Protection="1">
      <protection locked="0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10" fillId="5" borderId="2" xfId="0" applyNumberFormat="1" applyFont="1" applyFill="1" applyBorder="1" applyAlignment="1" applyProtection="1">
      <alignment horizontal="right" vertical="center"/>
      <protection hidden="1"/>
    </xf>
    <xf numFmtId="3" fontId="26" fillId="4" borderId="2" xfId="0" applyNumberFormat="1" applyFont="1" applyFill="1" applyBorder="1" applyAlignment="1" applyProtection="1">
      <alignment horizontal="right" vertical="center"/>
      <protection hidden="1"/>
    </xf>
    <xf numFmtId="1" fontId="3" fillId="4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27" xfId="0" applyBorder="1" applyProtection="1">
      <protection hidden="1"/>
    </xf>
    <xf numFmtId="3" fontId="15" fillId="0" borderId="28" xfId="0" applyNumberFormat="1" applyFont="1" applyFill="1" applyBorder="1" applyAlignment="1" applyProtection="1">
      <alignment horizontal="left" vertical="center"/>
      <protection/>
    </xf>
    <xf numFmtId="3" fontId="15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3" xfId="0" applyNumberFormat="1" applyFont="1" applyFill="1" applyBorder="1" applyAlignment="1" applyProtection="1">
      <alignment horizontal="center" vertical="center"/>
      <protection/>
    </xf>
    <xf numFmtId="3" fontId="15" fillId="2" borderId="5" xfId="0" applyNumberFormat="1" applyFont="1" applyFill="1" applyBorder="1" applyAlignment="1" applyProtection="1">
      <alignment horizontal="center" vertical="center"/>
      <protection/>
    </xf>
    <xf numFmtId="3" fontId="10" fillId="0" borderId="28" xfId="0" applyNumberFormat="1" applyFont="1" applyBorder="1" applyAlignment="1" applyProtection="1">
      <alignment horizontal="left" vertical="center"/>
      <protection/>
    </xf>
    <xf numFmtId="0" fontId="12" fillId="2" borderId="2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 vertical="center"/>
      <protection/>
    </xf>
    <xf numFmtId="0" fontId="12" fillId="2" borderId="5" xfId="0" applyFont="1" applyFill="1" applyBorder="1" applyAlignment="1" applyProtection="1">
      <alignment horizontal="right" vertical="center"/>
      <protection/>
    </xf>
    <xf numFmtId="0" fontId="52" fillId="4" borderId="2" xfId="0" applyNumberFormat="1" applyFont="1" applyFill="1" applyBorder="1" applyAlignment="1">
      <alignment horizontal="center" vertical="center"/>
    </xf>
    <xf numFmtId="0" fontId="53" fillId="8" borderId="2" xfId="0" applyNumberFormat="1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left" vertical="center"/>
    </xf>
    <xf numFmtId="0" fontId="37" fillId="4" borderId="29" xfId="0" applyFont="1" applyFill="1" applyBorder="1" applyAlignment="1">
      <alignment horizontal="left" vertical="center"/>
    </xf>
    <xf numFmtId="1" fontId="10" fillId="0" borderId="2" xfId="0" applyNumberFormat="1" applyFont="1" applyBorder="1" applyAlignment="1" applyProtection="1">
      <alignment horizontal="right" vertical="center"/>
      <protection hidden="1" locked="0"/>
    </xf>
    <xf numFmtId="0" fontId="37" fillId="9" borderId="2" xfId="0" applyFont="1" applyFill="1" applyBorder="1" applyAlignment="1">
      <alignment horizontal="center"/>
    </xf>
    <xf numFmtId="0" fontId="37" fillId="9" borderId="5" xfId="0" applyFont="1" applyFill="1" applyBorder="1" applyAlignment="1">
      <alignment horizontal="center"/>
    </xf>
    <xf numFmtId="0" fontId="56" fillId="9" borderId="27" xfId="0" applyFont="1" applyFill="1" applyBorder="1"/>
    <xf numFmtId="1" fontId="12" fillId="2" borderId="2" xfId="0" applyNumberFormat="1" applyFont="1" applyFill="1" applyBorder="1" applyAlignment="1" applyProtection="1">
      <alignment horizontal="right" vertical="center"/>
      <protection locked="0"/>
    </xf>
    <xf numFmtId="0" fontId="22" fillId="4" borderId="20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left" vertical="center"/>
    </xf>
    <xf numFmtId="0" fontId="27" fillId="10" borderId="26" xfId="0" applyFont="1" applyFill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4" fillId="10" borderId="26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6" borderId="26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1" fontId="12" fillId="6" borderId="26" xfId="0" applyNumberFormat="1" applyFont="1" applyFill="1" applyBorder="1" applyAlignment="1">
      <alignment horizontal="left" vertical="center"/>
    </xf>
    <xf numFmtId="1" fontId="12" fillId="6" borderId="5" xfId="0" applyNumberFormat="1" applyFont="1" applyFill="1" applyBorder="1" applyAlignment="1">
      <alignment horizontal="left" vertical="center"/>
    </xf>
    <xf numFmtId="0" fontId="24" fillId="0" borderId="2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7" fillId="4" borderId="26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0" fillId="0" borderId="3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4" fillId="10" borderId="5" xfId="0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/>
    </xf>
    <xf numFmtId="0" fontId="29" fillId="11" borderId="2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3" fontId="10" fillId="0" borderId="26" xfId="0" applyNumberFormat="1" applyFont="1" applyBorder="1" applyAlignment="1" applyProtection="1">
      <alignment horizontal="left" vertical="center"/>
      <protection hidden="1"/>
    </xf>
    <xf numFmtId="3" fontId="10" fillId="0" borderId="5" xfId="0" applyNumberFormat="1" applyFont="1" applyBorder="1" applyAlignment="1" applyProtection="1">
      <alignment horizontal="left" vertical="center"/>
      <protection hidden="1"/>
    </xf>
    <xf numFmtId="0" fontId="14" fillId="10" borderId="26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3" fontId="10" fillId="0" borderId="26" xfId="0" applyNumberFormat="1" applyFont="1" applyBorder="1" applyAlignment="1" applyProtection="1">
      <alignment horizontal="left" vertical="center"/>
      <protection/>
    </xf>
    <xf numFmtId="3" fontId="10" fillId="0" borderId="5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6" fillId="4" borderId="4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0" fontId="14" fillId="10" borderId="5" xfId="0" applyFont="1" applyFill="1" applyBorder="1" applyAlignment="1">
      <alignment horizontal="left" vertical="center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55" fillId="9" borderId="20" xfId="0" applyFont="1" applyFill="1" applyBorder="1" applyAlignment="1">
      <alignment horizontal="center"/>
    </xf>
    <xf numFmtId="0" fontId="54" fillId="9" borderId="20" xfId="0" applyFont="1" applyFill="1" applyBorder="1" applyAlignment="1">
      <alignment horizontal="center"/>
    </xf>
    <xf numFmtId="0" fontId="56" fillId="9" borderId="37" xfId="0" applyFont="1" applyFill="1" applyBorder="1" applyAlignment="1">
      <alignment horizontal="center"/>
    </xf>
    <xf numFmtId="0" fontId="56" fillId="9" borderId="40" xfId="0" applyFont="1" applyFill="1" applyBorder="1" applyAlignment="1">
      <alignment horizontal="center"/>
    </xf>
    <xf numFmtId="0" fontId="57" fillId="4" borderId="20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36" fillId="0" borderId="16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17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locked="0"/>
    </xf>
    <xf numFmtId="0" fontId="38" fillId="10" borderId="19" xfId="0" applyFont="1" applyFill="1" applyBorder="1" applyAlignment="1" applyProtection="1">
      <alignment horizontal="center"/>
      <protection hidden="1"/>
    </xf>
    <xf numFmtId="0" fontId="38" fillId="10" borderId="7" xfId="0" applyFont="1" applyFill="1" applyBorder="1" applyAlignment="1" applyProtection="1">
      <alignment horizontal="center"/>
      <protection hidden="1"/>
    </xf>
    <xf numFmtId="0" fontId="39" fillId="0" borderId="41" xfId="0" applyFont="1" applyBorder="1" applyAlignment="1" applyProtection="1">
      <alignment horizontal="left" vertical="center"/>
      <protection hidden="1"/>
    </xf>
    <xf numFmtId="0" fontId="39" fillId="0" borderId="5" xfId="0" applyFont="1" applyBorder="1" applyAlignment="1" applyProtection="1">
      <alignment horizontal="left" vertical="center"/>
      <protection hidden="1"/>
    </xf>
    <xf numFmtId="0" fontId="41" fillId="7" borderId="3" xfId="0" applyFont="1" applyFill="1" applyBorder="1" applyAlignment="1" applyProtection="1">
      <alignment horizontal="center" vertical="center"/>
      <protection hidden="1"/>
    </xf>
    <xf numFmtId="0" fontId="41" fillId="7" borderId="4" xfId="0" applyFont="1" applyFill="1" applyBorder="1" applyAlignment="1" applyProtection="1">
      <alignment horizontal="center" vertical="center"/>
      <protection hidden="1"/>
    </xf>
    <xf numFmtId="0" fontId="41" fillId="7" borderId="5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39" fillId="0" borderId="3" xfId="0" applyFont="1" applyBorder="1" applyAlignment="1" applyProtection="1">
      <alignment horizontal="left" vertical="center"/>
      <protection hidden="1"/>
    </xf>
    <xf numFmtId="0" fontId="39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2" fillId="7" borderId="41" xfId="0" applyFont="1" applyFill="1" applyBorder="1" applyAlignment="1" applyProtection="1">
      <alignment horizontal="center" vertical="center"/>
      <protection hidden="1"/>
    </xf>
    <xf numFmtId="0" fontId="42" fillId="7" borderId="4" xfId="0" applyFont="1" applyFill="1" applyBorder="1" applyAlignment="1" applyProtection="1">
      <alignment horizontal="center" vertical="center"/>
      <protection hidden="1"/>
    </xf>
    <xf numFmtId="0" fontId="42" fillId="7" borderId="5" xfId="0" applyFont="1" applyFill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41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47" fillId="7" borderId="41" xfId="0" applyFont="1" applyFill="1" applyBorder="1" applyAlignment="1" applyProtection="1">
      <alignment horizontal="center"/>
      <protection hidden="1"/>
    </xf>
    <xf numFmtId="0" fontId="47" fillId="7" borderId="4" xfId="0" applyFont="1" applyFill="1" applyBorder="1" applyAlignment="1" applyProtection="1">
      <alignment horizontal="center"/>
      <protection hidden="1"/>
    </xf>
    <xf numFmtId="0" fontId="47" fillId="7" borderId="43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Alignment="1" applyProtection="1">
      <alignment horizontal="left" vertical="center"/>
      <protection hidden="1"/>
    </xf>
    <xf numFmtId="0" fontId="13" fillId="7" borderId="5" xfId="0" applyFont="1" applyFill="1" applyBorder="1" applyAlignment="1" applyProtection="1">
      <alignment horizontal="left" vertical="center"/>
      <protection hidden="1"/>
    </xf>
    <xf numFmtId="0" fontId="2" fillId="7" borderId="41" xfId="0" applyFont="1" applyFill="1" applyBorder="1" applyAlignment="1" applyProtection="1">
      <alignment horizontal="left" vertical="center"/>
      <protection hidden="1"/>
    </xf>
    <xf numFmtId="0" fontId="2" fillId="7" borderId="5" xfId="0" applyFont="1" applyFill="1" applyBorder="1" applyAlignment="1" applyProtection="1">
      <alignment horizontal="left" vertical="center"/>
      <protection hidden="1"/>
    </xf>
    <xf numFmtId="0" fontId="14" fillId="7" borderId="3" xfId="0" applyFont="1" applyFill="1" applyBorder="1" applyAlignment="1" applyProtection="1">
      <alignment horizontal="left" vertical="center"/>
      <protection hidden="1"/>
    </xf>
    <xf numFmtId="0" fontId="14" fillId="7" borderId="5" xfId="0" applyFont="1" applyFill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52" fillId="4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u val="double"/>
        <strike/>
        <color indexed="24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66"/>
  <sheetViews>
    <sheetView tabSelected="1" workbookViewId="0" topLeftCell="A15">
      <pane ySplit="7785" topLeftCell="A63" activePane="topLeft" state="split"/>
      <selection pane="topLeft" activeCell="C33" sqref="C33"/>
      <selection pane="bottomLeft" activeCell="U63" sqref="U63"/>
    </sheetView>
  </sheetViews>
  <sheetFormatPr defaultColWidth="9.140625" defaultRowHeight="12.75"/>
  <cols>
    <col min="7" max="7" width="11.28125" style="0" customWidth="1"/>
  </cols>
  <sheetData>
    <row r="2" ht="13.5" thickBot="1"/>
    <row r="3" spans="1:17" ht="18.75" thickBot="1">
      <c r="A3" s="123" t="s">
        <v>104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>
      <c r="A4" s="126" t="s">
        <v>0</v>
      </c>
      <c r="B4" s="127"/>
      <c r="C4" s="127"/>
      <c r="D4" s="127"/>
      <c r="E4" s="127"/>
      <c r="F4" s="127"/>
      <c r="G4" s="127"/>
      <c r="H4" s="127"/>
      <c r="I4" s="1"/>
      <c r="J4" s="132" t="s">
        <v>1</v>
      </c>
      <c r="K4" s="133"/>
      <c r="L4" s="133"/>
      <c r="M4" s="133"/>
      <c r="N4" s="133"/>
      <c r="O4" s="133"/>
      <c r="P4" s="133"/>
      <c r="Q4" s="134"/>
    </row>
    <row r="5" spans="1:17" ht="12.75">
      <c r="A5" s="128" t="s">
        <v>2</v>
      </c>
      <c r="B5" s="127"/>
      <c r="C5" s="127"/>
      <c r="D5" s="127"/>
      <c r="E5" s="127"/>
      <c r="F5" s="127"/>
      <c r="G5" s="127"/>
      <c r="H5" s="127"/>
      <c r="I5" s="1"/>
      <c r="J5" s="128" t="s">
        <v>3</v>
      </c>
      <c r="K5" s="127"/>
      <c r="L5" s="127"/>
      <c r="M5" s="127"/>
      <c r="N5" s="127"/>
      <c r="O5" s="127"/>
      <c r="P5" s="127"/>
      <c r="Q5" s="135"/>
    </row>
    <row r="6" spans="1:17" ht="12.75">
      <c r="A6" s="139" t="s">
        <v>4</v>
      </c>
      <c r="B6" s="137"/>
      <c r="C6" s="137"/>
      <c r="D6" s="137"/>
      <c r="E6" s="137"/>
      <c r="F6" s="137"/>
      <c r="G6" s="137"/>
      <c r="H6" s="137"/>
      <c r="I6" s="2"/>
      <c r="J6" s="128" t="s">
        <v>5</v>
      </c>
      <c r="K6" s="127"/>
      <c r="L6" s="127"/>
      <c r="M6" s="127"/>
      <c r="N6" s="127"/>
      <c r="O6" s="127"/>
      <c r="P6" s="127"/>
      <c r="Q6" s="135"/>
    </row>
    <row r="7" spans="1:17" ht="16.5">
      <c r="A7" s="32" t="s">
        <v>6</v>
      </c>
      <c r="B7" s="129"/>
      <c r="C7" s="130"/>
      <c r="D7" s="130"/>
      <c r="E7" s="131"/>
      <c r="F7" s="62" t="str">
        <f>"Sr Citizen"</f>
        <v>Sr Citizen</v>
      </c>
      <c r="G7" s="117" t="s">
        <v>47</v>
      </c>
      <c r="H7" s="118"/>
      <c r="I7" s="63">
        <f>$E$8*50%</f>
        <v>0</v>
      </c>
      <c r="J7" s="128" t="s">
        <v>7</v>
      </c>
      <c r="K7" s="127"/>
      <c r="L7" s="127"/>
      <c r="M7" s="127"/>
      <c r="N7" s="127"/>
      <c r="O7" s="127"/>
      <c r="P7" s="127"/>
      <c r="Q7" s="135"/>
    </row>
    <row r="8" spans="1:17" ht="15">
      <c r="A8" s="244" t="s">
        <v>46</v>
      </c>
      <c r="B8" s="245"/>
      <c r="C8" s="245"/>
      <c r="D8" s="246"/>
      <c r="E8" s="64">
        <v>0</v>
      </c>
      <c r="F8" s="17"/>
      <c r="G8" s="117" t="s">
        <v>10</v>
      </c>
      <c r="H8" s="118"/>
      <c r="I8" s="63">
        <f>I7*60%</f>
        <v>0</v>
      </c>
      <c r="J8" s="136" t="s">
        <v>77</v>
      </c>
      <c r="K8" s="137"/>
      <c r="L8" s="137"/>
      <c r="M8" s="137"/>
      <c r="N8" s="137"/>
      <c r="O8" s="137"/>
      <c r="P8" s="137"/>
      <c r="Q8" s="138"/>
    </row>
    <row r="9" spans="1:17" ht="12.75">
      <c r="A9" s="119" t="s">
        <v>8</v>
      </c>
      <c r="B9" s="120"/>
      <c r="C9" s="107" t="s">
        <v>105</v>
      </c>
      <c r="D9" s="107" t="s">
        <v>106</v>
      </c>
      <c r="E9" s="243" t="s">
        <v>107</v>
      </c>
      <c r="F9" s="107" t="s">
        <v>108</v>
      </c>
      <c r="G9" s="107" t="s">
        <v>109</v>
      </c>
      <c r="H9" s="107" t="s">
        <v>110</v>
      </c>
      <c r="I9" s="107" t="s">
        <v>111</v>
      </c>
      <c r="J9" s="107" t="s">
        <v>112</v>
      </c>
      <c r="K9" s="107" t="s">
        <v>113</v>
      </c>
      <c r="L9" s="107" t="s">
        <v>114</v>
      </c>
      <c r="M9" s="107" t="s">
        <v>115</v>
      </c>
      <c r="N9" s="107" t="s">
        <v>116</v>
      </c>
      <c r="O9" s="108" t="s">
        <v>9</v>
      </c>
      <c r="P9" s="28"/>
      <c r="Q9" s="27"/>
    </row>
    <row r="10" spans="1:17" ht="12.75">
      <c r="A10" s="241" t="s">
        <v>121</v>
      </c>
      <c r="B10" s="242"/>
      <c r="C10" s="66">
        <v>113</v>
      </c>
      <c r="D10" s="66">
        <f aca="true" t="shared" si="0" ref="D10:N10">C10</f>
        <v>113</v>
      </c>
      <c r="E10" s="66">
        <f t="shared" si="0"/>
        <v>113</v>
      </c>
      <c r="F10" s="66">
        <f t="shared" si="0"/>
        <v>113</v>
      </c>
      <c r="G10" s="66">
        <f t="shared" si="0"/>
        <v>113</v>
      </c>
      <c r="H10" s="65">
        <f t="shared" si="0"/>
        <v>113</v>
      </c>
      <c r="I10" s="65">
        <f>H10</f>
        <v>113</v>
      </c>
      <c r="J10" s="66">
        <f t="shared" si="0"/>
        <v>113</v>
      </c>
      <c r="K10" s="66">
        <f t="shared" si="0"/>
        <v>113</v>
      </c>
      <c r="L10" s="66">
        <f t="shared" si="0"/>
        <v>113</v>
      </c>
      <c r="M10" s="66">
        <f t="shared" si="0"/>
        <v>113</v>
      </c>
      <c r="N10" s="66">
        <f t="shared" si="0"/>
        <v>113</v>
      </c>
      <c r="O10" s="95"/>
      <c r="P10" s="29"/>
      <c r="Q10" s="24"/>
    </row>
    <row r="11" spans="1:17" ht="12.75">
      <c r="A11" s="121" t="s">
        <v>76</v>
      </c>
      <c r="B11" s="122"/>
      <c r="C11" s="66">
        <f>CEILING(($I$8+$I$7*C10%),1)</f>
        <v>0</v>
      </c>
      <c r="D11" s="66">
        <f aca="true" t="shared" si="1" ref="D11:N11">CEILING(($I$8+$I$7*D10%),1)</f>
        <v>0</v>
      </c>
      <c r="E11" s="66">
        <f t="shared" si="1"/>
        <v>0</v>
      </c>
      <c r="F11" s="66">
        <f t="shared" si="1"/>
        <v>0</v>
      </c>
      <c r="G11" s="66">
        <f t="shared" si="1"/>
        <v>0</v>
      </c>
      <c r="H11" s="66">
        <f t="shared" si="1"/>
        <v>0</v>
      </c>
      <c r="I11" s="66">
        <f t="shared" si="1"/>
        <v>0</v>
      </c>
      <c r="J11" s="66">
        <f t="shared" si="1"/>
        <v>0</v>
      </c>
      <c r="K11" s="66">
        <f t="shared" si="1"/>
        <v>0</v>
      </c>
      <c r="L11" s="66">
        <f t="shared" si="1"/>
        <v>0</v>
      </c>
      <c r="M11" s="66">
        <f t="shared" si="1"/>
        <v>0</v>
      </c>
      <c r="N11" s="66">
        <f t="shared" si="1"/>
        <v>0</v>
      </c>
      <c r="O11" s="67">
        <f aca="true" t="shared" si="2" ref="O11:O17">SUM(C11:N11)</f>
        <v>0</v>
      </c>
      <c r="P11" s="29"/>
      <c r="Q11" s="30"/>
    </row>
    <row r="12" spans="1:17" ht="12.75">
      <c r="A12" s="121" t="s">
        <v>44</v>
      </c>
      <c r="B12" s="122"/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f>H12</f>
        <v>0</v>
      </c>
      <c r="L12" s="65">
        <v>0</v>
      </c>
      <c r="M12" s="65">
        <v>0</v>
      </c>
      <c r="N12" s="65">
        <f>K12</f>
        <v>0</v>
      </c>
      <c r="O12" s="67">
        <f t="shared" si="2"/>
        <v>0</v>
      </c>
      <c r="P12" s="29"/>
      <c r="Q12" s="24"/>
    </row>
    <row r="13" spans="1:17" ht="12.75">
      <c r="A13" s="121" t="s">
        <v>82</v>
      </c>
      <c r="B13" s="122"/>
      <c r="C13" s="3">
        <v>0</v>
      </c>
      <c r="D13" s="3">
        <f>C13</f>
        <v>0</v>
      </c>
      <c r="E13" s="3">
        <f aca="true" t="shared" si="3" ref="E13:N13">D13</f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67">
        <f t="shared" si="2"/>
        <v>0</v>
      </c>
      <c r="P13" s="29"/>
      <c r="Q13" s="24"/>
    </row>
    <row r="14" spans="1:17" ht="12.75">
      <c r="A14" s="121" t="s">
        <v>11</v>
      </c>
      <c r="B14" s="122"/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7">
        <f t="shared" si="2"/>
        <v>0</v>
      </c>
      <c r="P14" s="29"/>
      <c r="Q14" s="24"/>
    </row>
    <row r="15" spans="1:17" ht="12.75">
      <c r="A15" s="121" t="s">
        <v>74</v>
      </c>
      <c r="B15" s="122"/>
      <c r="C15" s="68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7">
        <f t="shared" si="2"/>
        <v>0</v>
      </c>
      <c r="P15" s="29"/>
      <c r="Q15" s="24"/>
    </row>
    <row r="16" spans="1:17" ht="12.75">
      <c r="A16" s="142" t="s">
        <v>83</v>
      </c>
      <c r="B16" s="143"/>
      <c r="C16" s="68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7">
        <f t="shared" si="2"/>
        <v>0</v>
      </c>
      <c r="P16" s="29"/>
      <c r="Q16" s="24"/>
    </row>
    <row r="17" spans="1:17" ht="13.5">
      <c r="A17" s="150" t="s">
        <v>101</v>
      </c>
      <c r="B17" s="151"/>
      <c r="C17" s="69">
        <f>SUM(C11:C16)</f>
        <v>0</v>
      </c>
      <c r="D17" s="69">
        <f aca="true" t="shared" si="4" ref="D17:N17">SUM(D11:D16)</f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70">
        <f t="shared" si="2"/>
        <v>0</v>
      </c>
      <c r="P17" s="31"/>
      <c r="Q17" s="24"/>
    </row>
    <row r="18" spans="1:17" ht="12.75">
      <c r="A18" s="140" t="s">
        <v>12</v>
      </c>
      <c r="B18" s="141"/>
      <c r="C18" s="141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29"/>
      <c r="Q18" s="24"/>
    </row>
    <row r="19" spans="1:17" ht="12.75">
      <c r="A19" s="121" t="s">
        <v>122</v>
      </c>
      <c r="B19" s="122"/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71">
        <v>0</v>
      </c>
      <c r="O19" s="70">
        <f>SUM(C19:N19)</f>
        <v>0</v>
      </c>
      <c r="P19" s="29"/>
      <c r="Q19" s="24"/>
    </row>
    <row r="20" spans="1:17" ht="12.75">
      <c r="A20" s="148" t="s">
        <v>134</v>
      </c>
      <c r="B20" s="149"/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71">
        <v>0</v>
      </c>
      <c r="O20" s="70">
        <f>SUM(C20:N20)</f>
        <v>0</v>
      </c>
      <c r="P20" s="29"/>
      <c r="Q20" s="24"/>
    </row>
    <row r="21" spans="1:17" ht="12.75">
      <c r="A21" s="144" t="s">
        <v>13</v>
      </c>
      <c r="B21" s="145"/>
      <c r="C21" s="72">
        <f>C19+C20</f>
        <v>0</v>
      </c>
      <c r="D21" s="72">
        <f aca="true" t="shared" si="5" ref="D21:N21">D19+D20</f>
        <v>0</v>
      </c>
      <c r="E21" s="72">
        <f t="shared" si="5"/>
        <v>0</v>
      </c>
      <c r="F21" s="72">
        <f t="shared" si="5"/>
        <v>0</v>
      </c>
      <c r="G21" s="72">
        <f t="shared" si="5"/>
        <v>0</v>
      </c>
      <c r="H21" s="72">
        <f t="shared" si="5"/>
        <v>0</v>
      </c>
      <c r="I21" s="72">
        <f t="shared" si="5"/>
        <v>0</v>
      </c>
      <c r="J21" s="72">
        <f t="shared" si="5"/>
        <v>0</v>
      </c>
      <c r="K21" s="72">
        <f t="shared" si="5"/>
        <v>0</v>
      </c>
      <c r="L21" s="72">
        <f t="shared" si="5"/>
        <v>0</v>
      </c>
      <c r="M21" s="72">
        <f t="shared" si="5"/>
        <v>0</v>
      </c>
      <c r="N21" s="72">
        <f t="shared" si="5"/>
        <v>0</v>
      </c>
      <c r="O21" s="70">
        <f>SUM(C21:N21)</f>
        <v>0</v>
      </c>
      <c r="P21" s="29"/>
      <c r="Q21" s="24"/>
    </row>
    <row r="22" spans="1:17" ht="12.75">
      <c r="A22" s="146" t="s">
        <v>102</v>
      </c>
      <c r="B22" s="147"/>
      <c r="C22" s="73">
        <f>C17-C21</f>
        <v>0</v>
      </c>
      <c r="D22" s="73">
        <f aca="true" t="shared" si="6" ref="D22:N22">D17-D21</f>
        <v>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6"/>
        <v>0</v>
      </c>
      <c r="O22" s="70">
        <f>SUM(C22:N22)</f>
        <v>0</v>
      </c>
      <c r="P22" s="29"/>
      <c r="Q22" s="24"/>
    </row>
    <row r="23" spans="1:17" ht="12.75">
      <c r="A23" s="140" t="s">
        <v>75</v>
      </c>
      <c r="B23" s="141"/>
      <c r="C23" s="159"/>
      <c r="D23" s="18"/>
      <c r="E23" s="19"/>
      <c r="F23" s="160" t="s">
        <v>14</v>
      </c>
      <c r="G23" s="161"/>
      <c r="H23" s="161"/>
      <c r="I23" s="161"/>
      <c r="J23" s="161"/>
      <c r="K23" s="161"/>
      <c r="L23" s="161"/>
      <c r="M23" s="162"/>
      <c r="N23" s="57"/>
      <c r="O23" s="25"/>
      <c r="P23" s="25"/>
      <c r="Q23" s="26"/>
    </row>
    <row r="24" spans="1:17" ht="12.75">
      <c r="A24" s="163" t="s">
        <v>43</v>
      </c>
      <c r="B24" s="164"/>
      <c r="C24" s="74">
        <f>O17</f>
        <v>0</v>
      </c>
      <c r="D24" s="20"/>
      <c r="E24" s="19"/>
      <c r="F24" s="165" t="s">
        <v>15</v>
      </c>
      <c r="G24" s="166"/>
      <c r="H24" s="7" t="s">
        <v>16</v>
      </c>
      <c r="I24" s="8" t="s">
        <v>17</v>
      </c>
      <c r="J24" s="167" t="s">
        <v>15</v>
      </c>
      <c r="K24" s="165"/>
      <c r="L24" s="168"/>
      <c r="M24" s="7" t="s">
        <v>16</v>
      </c>
      <c r="N24" s="25"/>
      <c r="O24" s="25"/>
      <c r="P24" s="25"/>
      <c r="Q24" s="26"/>
    </row>
    <row r="25" spans="1:17" ht="15">
      <c r="A25" s="121" t="s">
        <v>133</v>
      </c>
      <c r="B25" s="122"/>
      <c r="C25" s="74">
        <f>M38</f>
        <v>0</v>
      </c>
      <c r="D25" s="21"/>
      <c r="E25" s="19"/>
      <c r="F25" s="152" t="s">
        <v>18</v>
      </c>
      <c r="G25" s="153"/>
      <c r="H25" s="65">
        <v>0</v>
      </c>
      <c r="I25" s="75">
        <f aca="true" t="shared" si="7" ref="I25:I33">H25</f>
        <v>0</v>
      </c>
      <c r="J25" s="154" t="s">
        <v>92</v>
      </c>
      <c r="K25" s="155"/>
      <c r="L25" s="156"/>
      <c r="M25" s="98"/>
      <c r="N25" s="25"/>
      <c r="O25" s="25"/>
      <c r="P25" s="25"/>
      <c r="Q25" s="26"/>
    </row>
    <row r="26" spans="1:17" ht="12.75">
      <c r="A26" s="121" t="s">
        <v>27</v>
      </c>
      <c r="B26" s="122"/>
      <c r="C26" s="74">
        <f>I37</f>
        <v>0</v>
      </c>
      <c r="D26" s="20"/>
      <c r="E26" s="19"/>
      <c r="F26" s="152" t="s">
        <v>19</v>
      </c>
      <c r="G26" s="153"/>
      <c r="H26" s="65">
        <v>0</v>
      </c>
      <c r="I26" s="75">
        <f t="shared" si="7"/>
        <v>0</v>
      </c>
      <c r="J26" s="157" t="s">
        <v>88</v>
      </c>
      <c r="K26" s="158"/>
      <c r="L26" s="122"/>
      <c r="M26" s="74">
        <f>O48</f>
        <v>0</v>
      </c>
      <c r="N26" s="25"/>
      <c r="O26" s="25"/>
      <c r="P26" s="25"/>
      <c r="Q26" s="26"/>
    </row>
    <row r="27" spans="1:17" ht="12.75">
      <c r="A27" s="121" t="s">
        <v>32</v>
      </c>
      <c r="B27" s="122"/>
      <c r="C27" s="74">
        <f>I35</f>
        <v>0</v>
      </c>
      <c r="D27" s="20"/>
      <c r="E27" s="19"/>
      <c r="F27" s="152" t="s">
        <v>20</v>
      </c>
      <c r="G27" s="153"/>
      <c r="H27" s="65">
        <v>0</v>
      </c>
      <c r="I27" s="75">
        <f t="shared" si="7"/>
        <v>0</v>
      </c>
      <c r="J27" s="157" t="s">
        <v>91</v>
      </c>
      <c r="K27" s="158"/>
      <c r="L27" s="122"/>
      <c r="M27" s="65">
        <v>0</v>
      </c>
      <c r="N27" s="25"/>
      <c r="O27" s="25"/>
      <c r="P27" s="25"/>
      <c r="Q27" s="26"/>
    </row>
    <row r="28" spans="1:17" ht="12.75">
      <c r="A28" s="121" t="s">
        <v>97</v>
      </c>
      <c r="B28" s="122"/>
      <c r="C28" s="74">
        <f>M42</f>
        <v>0</v>
      </c>
      <c r="D28" s="20"/>
      <c r="E28" s="19"/>
      <c r="F28" s="152" t="s">
        <v>21</v>
      </c>
      <c r="G28" s="153"/>
      <c r="H28" s="65">
        <v>0</v>
      </c>
      <c r="I28" s="75">
        <f t="shared" si="7"/>
        <v>0</v>
      </c>
      <c r="J28" s="157" t="s">
        <v>100</v>
      </c>
      <c r="K28" s="158"/>
      <c r="L28" s="122"/>
      <c r="M28" s="65">
        <v>0</v>
      </c>
      <c r="N28" s="25"/>
      <c r="O28" s="25"/>
      <c r="P28" s="25"/>
      <c r="Q28" s="26"/>
    </row>
    <row r="29" spans="1:17" ht="12.75">
      <c r="A29" s="121"/>
      <c r="B29" s="122"/>
      <c r="C29" s="74">
        <v>0</v>
      </c>
      <c r="D29" s="20"/>
      <c r="E29" s="19"/>
      <c r="F29" s="152" t="s">
        <v>22</v>
      </c>
      <c r="G29" s="153"/>
      <c r="H29" s="65">
        <v>0</v>
      </c>
      <c r="I29" s="75">
        <f t="shared" si="7"/>
        <v>0</v>
      </c>
      <c r="J29" s="157" t="s">
        <v>42</v>
      </c>
      <c r="K29" s="158"/>
      <c r="L29" s="122"/>
      <c r="M29" s="65">
        <v>0</v>
      </c>
      <c r="N29" s="25"/>
      <c r="O29" s="25"/>
      <c r="P29" s="25"/>
      <c r="Q29" s="26"/>
    </row>
    <row r="30" spans="1:17" ht="12.75">
      <c r="A30" s="169" t="s">
        <v>99</v>
      </c>
      <c r="B30" s="164"/>
      <c r="C30" s="76">
        <f>IF((C24-C25-C26-C27+C28)&gt;0,(C24-C25-C26-C27+C28),0)</f>
        <v>0</v>
      </c>
      <c r="D30" s="22"/>
      <c r="E30" s="19"/>
      <c r="F30" s="152" t="s">
        <v>23</v>
      </c>
      <c r="G30" s="153"/>
      <c r="H30" s="65">
        <v>0</v>
      </c>
      <c r="I30" s="75">
        <f t="shared" si="7"/>
        <v>0</v>
      </c>
      <c r="J30" s="157" t="s">
        <v>93</v>
      </c>
      <c r="K30" s="170"/>
      <c r="L30" s="171"/>
      <c r="M30" s="65">
        <v>0</v>
      </c>
      <c r="N30" s="25"/>
      <c r="O30" s="25"/>
      <c r="P30" s="25"/>
      <c r="Q30" s="26"/>
    </row>
    <row r="31" spans="1:17" ht="12.75">
      <c r="A31" s="174" t="str">
        <f>"Income Tax for Sr Citizen "</f>
        <v xml:space="preserve">Income Tax for Sr Citizen </v>
      </c>
      <c r="B31" s="175"/>
      <c r="C31" s="197"/>
      <c r="D31" s="20"/>
      <c r="E31" s="19"/>
      <c r="F31" s="152" t="s">
        <v>25</v>
      </c>
      <c r="G31" s="153"/>
      <c r="H31" s="65">
        <v>0</v>
      </c>
      <c r="I31" s="75">
        <f t="shared" si="7"/>
        <v>0</v>
      </c>
      <c r="J31" s="157" t="s">
        <v>24</v>
      </c>
      <c r="K31" s="170"/>
      <c r="L31" s="171"/>
      <c r="M31" s="65">
        <v>0</v>
      </c>
      <c r="N31" s="25"/>
      <c r="O31" s="25"/>
      <c r="P31" s="25"/>
      <c r="Q31" s="26"/>
    </row>
    <row r="32" spans="1:17" ht="12.75">
      <c r="A32" s="121" t="str">
        <f>"UP TO Rs 300000 "</f>
        <v xml:space="preserve">UP TO Rs 300000 </v>
      </c>
      <c r="B32" s="122"/>
      <c r="C32" s="77">
        <v>0</v>
      </c>
      <c r="D32" s="20"/>
      <c r="E32" s="19"/>
      <c r="F32" s="152" t="s">
        <v>28</v>
      </c>
      <c r="G32" s="153"/>
      <c r="H32" s="65">
        <v>0</v>
      </c>
      <c r="I32" s="75">
        <f t="shared" si="7"/>
        <v>0</v>
      </c>
      <c r="J32" s="157" t="s">
        <v>26</v>
      </c>
      <c r="K32" s="170"/>
      <c r="L32" s="171"/>
      <c r="M32" s="65">
        <v>0</v>
      </c>
      <c r="N32" s="25"/>
      <c r="O32" s="25"/>
      <c r="P32" s="25"/>
      <c r="Q32" s="26"/>
    </row>
    <row r="33" spans="1:17" ht="12.75">
      <c r="A33" s="121" t="str">
        <f>"Rs300001-Rs500000"</f>
        <v>Rs300001-Rs500000</v>
      </c>
      <c r="B33" s="122"/>
      <c r="C33" s="77">
        <f>IF(C30&lt;=300000,0,IF(AND(C30&gt;300000,C30&lt;=500000),ROUND(((C30-300000)*10%),0),20000))</f>
        <v>0</v>
      </c>
      <c r="D33" s="20"/>
      <c r="E33" s="19"/>
      <c r="F33" s="152" t="s">
        <v>30</v>
      </c>
      <c r="G33" s="153"/>
      <c r="H33" s="65">
        <v>0</v>
      </c>
      <c r="I33" s="75">
        <f t="shared" si="7"/>
        <v>0</v>
      </c>
      <c r="J33" s="157" t="s">
        <v>29</v>
      </c>
      <c r="K33" s="170"/>
      <c r="L33" s="171"/>
      <c r="M33" s="65">
        <v>0</v>
      </c>
      <c r="N33" s="25"/>
      <c r="O33" s="25"/>
      <c r="P33" s="25"/>
      <c r="Q33" s="26"/>
    </row>
    <row r="34" spans="1:17" ht="12.75">
      <c r="A34" s="121" t="s">
        <v>78</v>
      </c>
      <c r="B34" s="122"/>
      <c r="C34" s="77">
        <f>IF(C30&lt;=500000,0,IF(AND(C30&gt;500000,C30&lt;=1000000),ROUND(((C30-500000)*20%),0),(100000)))</f>
        <v>0</v>
      </c>
      <c r="D34" s="20"/>
      <c r="E34" s="23"/>
      <c r="F34" s="152" t="s">
        <v>131</v>
      </c>
      <c r="G34" s="153"/>
      <c r="H34" s="75">
        <f>I66</f>
        <v>0</v>
      </c>
      <c r="I34" s="75">
        <f>MIN(H34,10000)</f>
        <v>0</v>
      </c>
      <c r="J34" s="157" t="s">
        <v>31</v>
      </c>
      <c r="K34" s="170"/>
      <c r="L34" s="171"/>
      <c r="M34" s="65">
        <v>0</v>
      </c>
      <c r="N34" s="25"/>
      <c r="O34" s="25"/>
      <c r="P34" s="25"/>
      <c r="Q34" s="26"/>
    </row>
    <row r="35" spans="1:17" ht="12.75">
      <c r="A35" s="121" t="s">
        <v>79</v>
      </c>
      <c r="B35" s="122"/>
      <c r="C35" s="77">
        <f>IF(C30&gt;1000000,ROUND(((C30-1000000)*30%),0),(0))</f>
        <v>0</v>
      </c>
      <c r="D35" s="20"/>
      <c r="E35" s="19"/>
      <c r="F35" s="195" t="s">
        <v>45</v>
      </c>
      <c r="G35" s="196"/>
      <c r="H35" s="97">
        <f>SUM(H25:H34)</f>
        <v>0</v>
      </c>
      <c r="I35" s="75">
        <f>SUM(I25:I34)</f>
        <v>0</v>
      </c>
      <c r="J35" s="157" t="s">
        <v>89</v>
      </c>
      <c r="K35" s="158"/>
      <c r="L35" s="122"/>
      <c r="M35" s="65">
        <v>0</v>
      </c>
      <c r="N35" s="20"/>
      <c r="O35" s="20"/>
      <c r="P35" s="20"/>
      <c r="Q35" s="24"/>
    </row>
    <row r="36" spans="1:17" ht="12.75">
      <c r="A36" s="121" t="s">
        <v>94</v>
      </c>
      <c r="B36" s="122"/>
      <c r="C36" s="77">
        <f>SUM(C31:C35)</f>
        <v>0</v>
      </c>
      <c r="D36" s="20"/>
      <c r="E36" s="23"/>
      <c r="F36" s="181" t="s">
        <v>33</v>
      </c>
      <c r="G36" s="181"/>
      <c r="H36" s="181"/>
      <c r="I36" s="182"/>
      <c r="J36" s="191" t="s">
        <v>87</v>
      </c>
      <c r="K36" s="192"/>
      <c r="L36" s="193"/>
      <c r="M36" s="115">
        <f>SUM(M26:M35)</f>
        <v>0</v>
      </c>
      <c r="N36" s="25"/>
      <c r="O36" s="25"/>
      <c r="P36" s="25"/>
      <c r="Q36" s="26"/>
    </row>
    <row r="37" spans="1:17" ht="12.75">
      <c r="A37" s="121" t="s">
        <v>90</v>
      </c>
      <c r="B37" s="122"/>
      <c r="C37" s="77">
        <f>IF(C30&lt;=300000,0,IF(AND(C30&gt;300000,C30&lt;=500000),MIN((C30-300000)*10%,2000),0))</f>
        <v>0</v>
      </c>
      <c r="D37" s="20"/>
      <c r="E37" s="20"/>
      <c r="F37" s="158" t="s">
        <v>34</v>
      </c>
      <c r="G37" s="122"/>
      <c r="H37" s="65">
        <v>0</v>
      </c>
      <c r="I37" s="79">
        <f>MIN(H37,200000)</f>
        <v>0</v>
      </c>
      <c r="M37" s="111"/>
      <c r="N37" s="25"/>
      <c r="O37" s="25"/>
      <c r="P37" s="25"/>
      <c r="Q37" s="26"/>
    </row>
    <row r="38" spans="1:17" ht="12.75">
      <c r="A38" s="179" t="s">
        <v>120</v>
      </c>
      <c r="B38" s="180"/>
      <c r="C38" s="77">
        <f>MROUND((C36-C37),10)</f>
        <v>0</v>
      </c>
      <c r="D38" s="20"/>
      <c r="E38" s="20"/>
      <c r="F38" s="160" t="s">
        <v>123</v>
      </c>
      <c r="G38" s="161"/>
      <c r="H38" s="161"/>
      <c r="I38" s="161"/>
      <c r="J38" s="176" t="s">
        <v>132</v>
      </c>
      <c r="K38" s="177"/>
      <c r="L38" s="178"/>
      <c r="M38" s="78">
        <f>MIN(M36,150000)</f>
        <v>0</v>
      </c>
      <c r="N38" s="25"/>
      <c r="O38" s="25"/>
      <c r="P38" s="25"/>
      <c r="Q38" s="26"/>
    </row>
    <row r="39" spans="1:17" ht="12.75">
      <c r="A39" s="121" t="s">
        <v>35</v>
      </c>
      <c r="B39" s="122"/>
      <c r="C39" s="77">
        <f>ROUND((C38*3%),0)</f>
        <v>0</v>
      </c>
      <c r="D39" s="20"/>
      <c r="E39" s="20"/>
      <c r="F39" s="194" t="s">
        <v>84</v>
      </c>
      <c r="G39" s="153"/>
      <c r="H39" s="75">
        <f>O20</f>
        <v>0</v>
      </c>
      <c r="I39" s="75">
        <f>H39</f>
        <v>0</v>
      </c>
      <c r="J39" s="160" t="s">
        <v>95</v>
      </c>
      <c r="K39" s="161"/>
      <c r="L39" s="161"/>
      <c r="M39" s="161"/>
      <c r="N39" s="20"/>
      <c r="O39" s="20"/>
      <c r="P39" s="20"/>
      <c r="Q39" s="24"/>
    </row>
    <row r="40" spans="1:17" ht="12.75">
      <c r="A40" s="179" t="s">
        <v>81</v>
      </c>
      <c r="B40" s="180"/>
      <c r="C40" s="77">
        <f>(C38+C39)</f>
        <v>0</v>
      </c>
      <c r="D40" s="20"/>
      <c r="E40" s="20"/>
      <c r="F40" s="194" t="s">
        <v>85</v>
      </c>
      <c r="G40" s="153"/>
      <c r="H40" s="65">
        <v>0</v>
      </c>
      <c r="I40" s="75">
        <f>H40</f>
        <v>0</v>
      </c>
      <c r="J40" s="157" t="s">
        <v>96</v>
      </c>
      <c r="K40" s="170"/>
      <c r="L40" s="171"/>
      <c r="M40" s="65">
        <v>0</v>
      </c>
      <c r="N40" s="20"/>
      <c r="O40" s="20"/>
      <c r="P40" s="20"/>
      <c r="Q40" s="24"/>
    </row>
    <row r="41" spans="1:17" ht="12.75">
      <c r="A41" s="121" t="s">
        <v>36</v>
      </c>
      <c r="B41" s="122"/>
      <c r="C41" s="77">
        <f>(O19+I39+I40)</f>
        <v>0</v>
      </c>
      <c r="D41" s="20"/>
      <c r="E41" s="20"/>
      <c r="F41" s="25"/>
      <c r="G41" s="25"/>
      <c r="H41" s="25"/>
      <c r="I41" s="25"/>
      <c r="J41" s="157" t="s">
        <v>127</v>
      </c>
      <c r="K41" s="170"/>
      <c r="L41" s="171"/>
      <c r="M41" s="111">
        <f>H66</f>
        <v>0</v>
      </c>
      <c r="N41" s="20"/>
      <c r="O41" s="20"/>
      <c r="P41" s="20"/>
      <c r="Q41" s="24"/>
    </row>
    <row r="42" spans="1:17" ht="12.75">
      <c r="A42" s="93"/>
      <c r="B42" s="94"/>
      <c r="C42" s="77"/>
      <c r="D42" s="20"/>
      <c r="E42" s="20"/>
      <c r="F42" s="25"/>
      <c r="G42" s="25"/>
      <c r="H42" s="25"/>
      <c r="I42" s="25"/>
      <c r="J42" s="176" t="s">
        <v>98</v>
      </c>
      <c r="K42" s="177"/>
      <c r="L42" s="178"/>
      <c r="M42" s="79">
        <f>(M40+M41)</f>
        <v>0</v>
      </c>
      <c r="N42" s="20"/>
      <c r="O42" s="20"/>
      <c r="P42" s="20"/>
      <c r="Q42" s="24"/>
    </row>
    <row r="43" spans="1:17" ht="15">
      <c r="A43" s="174" t="s">
        <v>37</v>
      </c>
      <c r="B43" s="175"/>
      <c r="C43" s="96">
        <f>IF((C40-C41)&gt;0,(C40-C41),0)</f>
        <v>0</v>
      </c>
      <c r="D43" s="20"/>
      <c r="E43" s="20"/>
      <c r="F43" s="25"/>
      <c r="G43" s="61"/>
      <c r="H43" s="20" t="s">
        <v>130</v>
      </c>
      <c r="I43" s="25"/>
      <c r="J43" s="25"/>
      <c r="K43" s="25"/>
      <c r="L43" s="25"/>
      <c r="M43" s="25"/>
      <c r="N43" s="25"/>
      <c r="O43" s="20"/>
      <c r="P43" s="20"/>
      <c r="Q43" s="24"/>
    </row>
    <row r="44" spans="1:17" ht="12.75">
      <c r="A44" s="20"/>
      <c r="B44" s="20"/>
      <c r="C44" s="20"/>
      <c r="D44" s="20"/>
      <c r="E44" s="20"/>
      <c r="F44" s="25"/>
      <c r="G44" s="61"/>
      <c r="H44" s="204" t="s">
        <v>41</v>
      </c>
      <c r="I44" s="204"/>
      <c r="J44" s="60"/>
      <c r="K44" s="60"/>
      <c r="L44" s="60"/>
      <c r="M44" s="60"/>
      <c r="N44" s="116"/>
      <c r="O44" s="109"/>
      <c r="P44" s="109"/>
      <c r="Q44" s="110"/>
    </row>
    <row r="45" spans="1:17" ht="12.75">
      <c r="A45" s="99" t="s">
        <v>129</v>
      </c>
      <c r="B45" s="100" t="s">
        <v>86</v>
      </c>
      <c r="C45" s="100" t="s">
        <v>105</v>
      </c>
      <c r="D45" s="100" t="s">
        <v>106</v>
      </c>
      <c r="E45" s="100" t="s">
        <v>107</v>
      </c>
      <c r="F45" s="100" t="s">
        <v>108</v>
      </c>
      <c r="G45" s="100" t="s">
        <v>109</v>
      </c>
      <c r="H45" s="100" t="s">
        <v>110</v>
      </c>
      <c r="I45" s="101" t="s">
        <v>111</v>
      </c>
      <c r="J45" s="100" t="s">
        <v>112</v>
      </c>
      <c r="K45" s="102" t="s">
        <v>113</v>
      </c>
      <c r="L45" s="100" t="s">
        <v>114</v>
      </c>
      <c r="M45" s="100" t="s">
        <v>115</v>
      </c>
      <c r="N45" s="100" t="s">
        <v>116</v>
      </c>
      <c r="O45" s="9" t="s">
        <v>117</v>
      </c>
      <c r="P45" s="10" t="s">
        <v>118</v>
      </c>
      <c r="Q45" s="11" t="s">
        <v>119</v>
      </c>
    </row>
    <row r="46" spans="1:17" ht="12.75">
      <c r="A46" s="103" t="s">
        <v>38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5">
        <v>0</v>
      </c>
      <c r="J46" s="104">
        <v>0</v>
      </c>
      <c r="K46" s="106">
        <v>0</v>
      </c>
      <c r="L46" s="104">
        <v>0</v>
      </c>
      <c r="M46" s="104">
        <v>0</v>
      </c>
      <c r="N46" s="104">
        <v>0</v>
      </c>
      <c r="O46" s="183"/>
      <c r="P46" s="184"/>
      <c r="Q46" s="185"/>
    </row>
    <row r="47" spans="1:17" ht="12.75">
      <c r="A47" s="189" t="s">
        <v>39</v>
      </c>
      <c r="B47" s="190"/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5">
        <v>0</v>
      </c>
      <c r="J47" s="104">
        <v>0</v>
      </c>
      <c r="K47" s="106">
        <v>0</v>
      </c>
      <c r="L47" s="104">
        <v>0</v>
      </c>
      <c r="M47" s="104">
        <v>0</v>
      </c>
      <c r="N47" s="104">
        <v>0</v>
      </c>
      <c r="O47" s="186"/>
      <c r="P47" s="187"/>
      <c r="Q47" s="188"/>
    </row>
    <row r="48" spans="1:17" ht="12.75">
      <c r="A48" s="172" t="s">
        <v>40</v>
      </c>
      <c r="B48" s="173"/>
      <c r="C48" s="80">
        <f>(B46+C46-C47)</f>
        <v>0</v>
      </c>
      <c r="D48" s="80">
        <f>(C48+D46-D47)</f>
        <v>0</v>
      </c>
      <c r="E48" s="80">
        <f aca="true" t="shared" si="8" ref="E48:N48">(D48+E46-E47)</f>
        <v>0</v>
      </c>
      <c r="F48" s="80">
        <f t="shared" si="8"/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74">
        <f>SUM(C46:N46)</f>
        <v>0</v>
      </c>
      <c r="P48" s="81">
        <f>SUM(C48:N48)/12*8.7%</f>
        <v>0</v>
      </c>
      <c r="Q48" s="82">
        <f>N48+P48</f>
        <v>0</v>
      </c>
    </row>
    <row r="49" spans="4:17" ht="12.75"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4"/>
      <c r="Q49" s="15"/>
    </row>
    <row r="50" spans="1:17" ht="13.5" thickBot="1">
      <c r="A50" s="5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58"/>
    </row>
    <row r="52" spans="6:9" ht="15">
      <c r="F52" s="200" t="s">
        <v>135</v>
      </c>
      <c r="G52" s="201"/>
      <c r="H52" s="201"/>
      <c r="I52" s="201"/>
    </row>
    <row r="53" spans="6:9" ht="12.75">
      <c r="F53" s="205" t="s">
        <v>128</v>
      </c>
      <c r="G53" s="206"/>
      <c r="H53" s="112" t="s">
        <v>124</v>
      </c>
      <c r="I53" s="113" t="s">
        <v>125</v>
      </c>
    </row>
    <row r="54" spans="6:9" ht="12.75">
      <c r="F54" s="198"/>
      <c r="G54" s="199"/>
      <c r="H54" s="115">
        <v>0</v>
      </c>
      <c r="I54" s="115">
        <v>0</v>
      </c>
    </row>
    <row r="55" spans="6:9" ht="12.75">
      <c r="F55" s="198"/>
      <c r="G55" s="199"/>
      <c r="H55" s="115">
        <v>0</v>
      </c>
      <c r="I55" s="115">
        <v>0</v>
      </c>
    </row>
    <row r="56" spans="6:9" ht="12.75">
      <c r="F56" s="198"/>
      <c r="G56" s="199"/>
      <c r="H56" s="115">
        <v>0</v>
      </c>
      <c r="I56" s="115">
        <v>0</v>
      </c>
    </row>
    <row r="57" spans="6:9" ht="12.75">
      <c r="F57" s="198"/>
      <c r="G57" s="199"/>
      <c r="H57" s="115">
        <v>0</v>
      </c>
      <c r="I57" s="115">
        <v>0</v>
      </c>
    </row>
    <row r="58" spans="6:9" ht="12.75">
      <c r="F58" s="198"/>
      <c r="G58" s="199"/>
      <c r="H58" s="115">
        <v>0</v>
      </c>
      <c r="I58" s="115">
        <v>0</v>
      </c>
    </row>
    <row r="59" spans="6:9" ht="12.75">
      <c r="F59" s="198"/>
      <c r="G59" s="199"/>
      <c r="H59" s="115">
        <v>0</v>
      </c>
      <c r="I59" s="115">
        <v>0</v>
      </c>
    </row>
    <row r="60" spans="6:9" ht="12.75">
      <c r="F60" s="198"/>
      <c r="G60" s="199"/>
      <c r="H60" s="115">
        <v>0</v>
      </c>
      <c r="I60" s="115">
        <v>0</v>
      </c>
    </row>
    <row r="61" spans="6:9" ht="12.75">
      <c r="F61" s="198"/>
      <c r="G61" s="199"/>
      <c r="H61" s="115">
        <v>0</v>
      </c>
      <c r="I61" s="115">
        <v>0</v>
      </c>
    </row>
    <row r="62" spans="6:9" ht="12.75">
      <c r="F62" s="198"/>
      <c r="G62" s="199"/>
      <c r="H62" s="115">
        <v>0</v>
      </c>
      <c r="I62" s="115">
        <v>0</v>
      </c>
    </row>
    <row r="63" spans="6:9" ht="12.75">
      <c r="F63" s="198"/>
      <c r="G63" s="199"/>
      <c r="H63" s="115">
        <v>0</v>
      </c>
      <c r="I63" s="115">
        <v>0</v>
      </c>
    </row>
    <row r="64" spans="6:9" ht="12.75">
      <c r="F64" s="198"/>
      <c r="G64" s="199"/>
      <c r="H64" s="115">
        <v>0</v>
      </c>
      <c r="I64" s="115">
        <v>0</v>
      </c>
    </row>
    <row r="65" spans="6:9" ht="12.75">
      <c r="F65" s="198"/>
      <c r="G65" s="199"/>
      <c r="H65" s="115">
        <v>0</v>
      </c>
      <c r="I65" s="115">
        <v>0</v>
      </c>
    </row>
    <row r="66" spans="6:9" ht="15">
      <c r="F66" s="202" t="s">
        <v>126</v>
      </c>
      <c r="G66" s="203"/>
      <c r="H66" s="114">
        <f>SUM(H54:H65)</f>
        <v>0</v>
      </c>
      <c r="I66" s="114">
        <f>SUM(I54:I65)</f>
        <v>0</v>
      </c>
    </row>
  </sheetData>
  <sheetProtection password="E9FD" sheet="1" objects="1" scenarios="1"/>
  <protectedRanges>
    <protectedRange password="CC61" sqref="D25 C24 C30 C26:C27" name="Range1_1"/>
  </protectedRanges>
  <mergeCells count="102">
    <mergeCell ref="F65:G65"/>
    <mergeCell ref="F52:I52"/>
    <mergeCell ref="F64:G64"/>
    <mergeCell ref="F66:G66"/>
    <mergeCell ref="H44:I44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A34:B34"/>
    <mergeCell ref="F33:G33"/>
    <mergeCell ref="J34:L34"/>
    <mergeCell ref="A32:B32"/>
    <mergeCell ref="F35:G35"/>
    <mergeCell ref="J33:L33"/>
    <mergeCell ref="A33:B33"/>
    <mergeCell ref="F31:G31"/>
    <mergeCell ref="J32:L32"/>
    <mergeCell ref="F34:G34"/>
    <mergeCell ref="F32:G32"/>
    <mergeCell ref="J31:L31"/>
    <mergeCell ref="A31:C31"/>
    <mergeCell ref="O46:Q47"/>
    <mergeCell ref="A47:B47"/>
    <mergeCell ref="A41:B41"/>
    <mergeCell ref="A38:B38"/>
    <mergeCell ref="F37:G37"/>
    <mergeCell ref="J38:L38"/>
    <mergeCell ref="J36:L36"/>
    <mergeCell ref="F38:I38"/>
    <mergeCell ref="F39:G39"/>
    <mergeCell ref="A37:B37"/>
    <mergeCell ref="F40:G40"/>
    <mergeCell ref="J39:M39"/>
    <mergeCell ref="A48:B48"/>
    <mergeCell ref="A43:B43"/>
    <mergeCell ref="J41:L41"/>
    <mergeCell ref="J42:L42"/>
    <mergeCell ref="A40:B40"/>
    <mergeCell ref="J40:L40"/>
    <mergeCell ref="A39:B39"/>
    <mergeCell ref="F36:I36"/>
    <mergeCell ref="J35:L35"/>
    <mergeCell ref="A35:B35"/>
    <mergeCell ref="A36:B36"/>
    <mergeCell ref="A27:B27"/>
    <mergeCell ref="F27:G27"/>
    <mergeCell ref="J28:L28"/>
    <mergeCell ref="A30:B30"/>
    <mergeCell ref="F28:G28"/>
    <mergeCell ref="J27:L27"/>
    <mergeCell ref="A28:B28"/>
    <mergeCell ref="F29:G29"/>
    <mergeCell ref="J30:L30"/>
    <mergeCell ref="F30:G30"/>
    <mergeCell ref="J29:L29"/>
    <mergeCell ref="A29:B29"/>
    <mergeCell ref="A25:B25"/>
    <mergeCell ref="F25:G25"/>
    <mergeCell ref="J25:L25"/>
    <mergeCell ref="A26:B26"/>
    <mergeCell ref="F26:G26"/>
    <mergeCell ref="J26:L26"/>
    <mergeCell ref="A23:C23"/>
    <mergeCell ref="F23:M23"/>
    <mergeCell ref="A24:B24"/>
    <mergeCell ref="F24:G24"/>
    <mergeCell ref="J24:L24"/>
    <mergeCell ref="A18:C18"/>
    <mergeCell ref="A19:B19"/>
    <mergeCell ref="A16:B16"/>
    <mergeCell ref="A21:B21"/>
    <mergeCell ref="A22:B22"/>
    <mergeCell ref="A20:B20"/>
    <mergeCell ref="A12:B12"/>
    <mergeCell ref="A13:B13"/>
    <mergeCell ref="A14:B14"/>
    <mergeCell ref="A15:B15"/>
    <mergeCell ref="A17:B17"/>
    <mergeCell ref="A8:D8"/>
    <mergeCell ref="G8:H8"/>
    <mergeCell ref="A9:B9"/>
    <mergeCell ref="A10:B10"/>
    <mergeCell ref="A11:B11"/>
    <mergeCell ref="A3:Q3"/>
    <mergeCell ref="A4:H4"/>
    <mergeCell ref="A5:H5"/>
    <mergeCell ref="B7:E7"/>
    <mergeCell ref="G7:H7"/>
    <mergeCell ref="J4:Q4"/>
    <mergeCell ref="J5:Q5"/>
    <mergeCell ref="J6:Q6"/>
    <mergeCell ref="J7:Q7"/>
    <mergeCell ref="J8:Q8"/>
    <mergeCell ref="A6:H6"/>
  </mergeCells>
  <conditionalFormatting sqref="C4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K34"/>
  <sheetViews>
    <sheetView workbookViewId="0" topLeftCell="A1">
      <selection activeCell="F26" sqref="F26:G26"/>
    </sheetView>
  </sheetViews>
  <sheetFormatPr defaultColWidth="9.140625" defaultRowHeight="12.75"/>
  <cols>
    <col min="1" max="1" width="5.8515625" style="0" customWidth="1"/>
    <col min="4" max="4" width="10.7109375" style="0" customWidth="1"/>
    <col min="5" max="5" width="6.7109375" style="0" customWidth="1"/>
    <col min="7" max="7" width="16.57421875" style="0" customWidth="1"/>
    <col min="8" max="8" width="16.140625" style="0" customWidth="1"/>
    <col min="9" max="9" width="4.00390625" style="0" customWidth="1"/>
  </cols>
  <sheetData>
    <row r="3" ht="13.5" thickBot="1"/>
    <row r="4" spans="2:9" ht="13.5" thickTop="1">
      <c r="B4" s="33"/>
      <c r="C4" s="34"/>
      <c r="D4" s="34"/>
      <c r="E4" s="34"/>
      <c r="F4" s="34"/>
      <c r="G4" s="34"/>
      <c r="H4" s="34"/>
      <c r="I4" s="35"/>
    </row>
    <row r="5" spans="2:9" ht="12.75">
      <c r="B5" s="36"/>
      <c r="C5" s="37"/>
      <c r="D5" s="37"/>
      <c r="E5" s="37"/>
      <c r="F5" s="37"/>
      <c r="G5" s="37"/>
      <c r="H5" s="37"/>
      <c r="I5" s="38"/>
    </row>
    <row r="6" spans="2:9" ht="15.75">
      <c r="B6" s="207" t="s">
        <v>48</v>
      </c>
      <c r="C6" s="208"/>
      <c r="D6" s="208"/>
      <c r="E6" s="208"/>
      <c r="F6" s="208"/>
      <c r="G6" s="208"/>
      <c r="H6" s="208"/>
      <c r="I6" s="209"/>
    </row>
    <row r="7" spans="2:9" ht="12.75">
      <c r="B7" s="39" t="s">
        <v>49</v>
      </c>
      <c r="C7" s="210"/>
      <c r="D7" s="210"/>
      <c r="E7" s="210"/>
      <c r="F7" s="37"/>
      <c r="G7" s="41" t="s">
        <v>50</v>
      </c>
      <c r="H7" s="92"/>
      <c r="I7" s="38"/>
    </row>
    <row r="8" spans="2:9" ht="12.75">
      <c r="B8" s="43"/>
      <c r="C8" s="40"/>
      <c r="D8" s="40"/>
      <c r="E8" s="40"/>
      <c r="F8" s="37"/>
      <c r="G8" s="44"/>
      <c r="H8" s="42"/>
      <c r="I8" s="38"/>
    </row>
    <row r="9" spans="2:9" ht="15">
      <c r="B9" s="211" t="s">
        <v>103</v>
      </c>
      <c r="C9" s="212"/>
      <c r="D9" s="212"/>
      <c r="E9" s="212"/>
      <c r="F9" s="212"/>
      <c r="G9" s="212"/>
      <c r="H9" s="212"/>
      <c r="I9" s="45"/>
    </row>
    <row r="10" spans="2:9" ht="12.75">
      <c r="B10" s="36"/>
      <c r="C10" s="37"/>
      <c r="D10" s="37"/>
      <c r="E10" s="37"/>
      <c r="F10" s="37"/>
      <c r="G10" s="37"/>
      <c r="H10" s="37"/>
      <c r="I10" s="38"/>
    </row>
    <row r="11" spans="2:9" ht="15">
      <c r="B11" s="213" t="s">
        <v>80</v>
      </c>
      <c r="C11" s="214"/>
      <c r="D11" s="90">
        <v>0</v>
      </c>
      <c r="E11" s="37"/>
      <c r="F11" s="215" t="s">
        <v>12</v>
      </c>
      <c r="G11" s="216"/>
      <c r="H11" s="217"/>
      <c r="I11" s="38"/>
    </row>
    <row r="12" spans="2:9" ht="15">
      <c r="B12" s="213" t="s">
        <v>51</v>
      </c>
      <c r="C12" s="214"/>
      <c r="D12" s="90">
        <v>0</v>
      </c>
      <c r="E12" s="37"/>
      <c r="F12" s="46"/>
      <c r="G12" s="37"/>
      <c r="H12" s="47"/>
      <c r="I12" s="38"/>
    </row>
    <row r="13" spans="2:9" ht="15">
      <c r="B13" s="218" t="s">
        <v>52</v>
      </c>
      <c r="C13" s="219"/>
      <c r="D13" s="90">
        <v>0</v>
      </c>
      <c r="E13" s="37"/>
      <c r="F13" s="84" t="s">
        <v>53</v>
      </c>
      <c r="G13" s="83"/>
      <c r="H13" s="90">
        <v>0</v>
      </c>
      <c r="I13" s="38"/>
    </row>
    <row r="14" spans="2:9" ht="15">
      <c r="B14" s="213" t="s">
        <v>54</v>
      </c>
      <c r="C14" s="214"/>
      <c r="D14" s="90">
        <v>0</v>
      </c>
      <c r="E14" s="37"/>
      <c r="F14" s="220" t="s">
        <v>55</v>
      </c>
      <c r="G14" s="214"/>
      <c r="H14" s="90">
        <v>0</v>
      </c>
      <c r="I14" s="38"/>
    </row>
    <row r="15" spans="2:9" ht="15">
      <c r="B15" s="213" t="s">
        <v>56</v>
      </c>
      <c r="C15" s="214"/>
      <c r="D15" s="91">
        <v>0</v>
      </c>
      <c r="E15" s="37"/>
      <c r="F15" s="221"/>
      <c r="G15" s="221"/>
      <c r="H15" s="48"/>
      <c r="I15" s="38"/>
    </row>
    <row r="16" spans="2:11" ht="15">
      <c r="B16" s="49"/>
      <c r="C16" s="50"/>
      <c r="D16" s="50"/>
      <c r="E16" s="37"/>
      <c r="F16" s="221"/>
      <c r="G16" s="221"/>
      <c r="H16" s="48"/>
      <c r="I16" s="38"/>
      <c r="K16" s="51"/>
    </row>
    <row r="17" spans="2:9" ht="12.75">
      <c r="B17" s="36"/>
      <c r="C17" s="37"/>
      <c r="D17" s="37"/>
      <c r="E17" s="37"/>
      <c r="F17" s="37"/>
      <c r="G17" s="37"/>
      <c r="H17" s="37"/>
      <c r="I17" s="38"/>
    </row>
    <row r="18" spans="2:9" ht="15">
      <c r="B18" s="222"/>
      <c r="C18" s="223"/>
      <c r="D18" s="52"/>
      <c r="E18" s="37"/>
      <c r="F18" s="221"/>
      <c r="G18" s="221"/>
      <c r="H18" s="53"/>
      <c r="I18" s="38"/>
    </row>
    <row r="19" spans="2:9" ht="15.75">
      <c r="B19" s="224" t="s">
        <v>57</v>
      </c>
      <c r="C19" s="225"/>
      <c r="D19" s="226"/>
      <c r="E19" s="37"/>
      <c r="F19" s="215" t="s">
        <v>58</v>
      </c>
      <c r="G19" s="216"/>
      <c r="H19" s="217"/>
      <c r="I19" s="38"/>
    </row>
    <row r="20" spans="2:9" ht="15">
      <c r="B20" s="227" t="s">
        <v>59</v>
      </c>
      <c r="C20" s="228"/>
      <c r="D20" s="85">
        <f>D11*D12%</f>
        <v>0</v>
      </c>
      <c r="E20" s="37"/>
      <c r="F20" s="220" t="s">
        <v>60</v>
      </c>
      <c r="G20" s="214"/>
      <c r="H20" s="87">
        <f>(D21*D15/30)</f>
        <v>0</v>
      </c>
      <c r="I20" s="38"/>
    </row>
    <row r="21" spans="2:9" ht="15">
      <c r="B21" s="227" t="s">
        <v>61</v>
      </c>
      <c r="C21" s="228"/>
      <c r="D21" s="85">
        <f>SUM(D20+D11)</f>
        <v>0</v>
      </c>
      <c r="E21" s="37"/>
      <c r="F21" s="220" t="s">
        <v>62</v>
      </c>
      <c r="G21" s="214"/>
      <c r="H21" s="87">
        <f>MIN(D21*16.5,1000000)</f>
        <v>0</v>
      </c>
      <c r="I21" s="38"/>
    </row>
    <row r="22" spans="2:9" ht="15">
      <c r="B22" s="229" t="s">
        <v>63</v>
      </c>
      <c r="C22" s="230"/>
      <c r="D22" s="85">
        <f>D11*50%</f>
        <v>0</v>
      </c>
      <c r="E22" s="37"/>
      <c r="F22" s="220" t="s">
        <v>64</v>
      </c>
      <c r="G22" s="214"/>
      <c r="H22" s="87">
        <f>(D23*8.194*12)</f>
        <v>0</v>
      </c>
      <c r="I22" s="38"/>
    </row>
    <row r="23" spans="2:9" ht="15">
      <c r="B23" s="227" t="s">
        <v>65</v>
      </c>
      <c r="C23" s="228"/>
      <c r="D23" s="85">
        <f>D22*40%</f>
        <v>0</v>
      </c>
      <c r="E23" s="37"/>
      <c r="F23" s="220" t="s">
        <v>66</v>
      </c>
      <c r="G23" s="214"/>
      <c r="H23" s="87">
        <f>D13</f>
        <v>0</v>
      </c>
      <c r="I23" s="38"/>
    </row>
    <row r="24" spans="2:9" ht="15">
      <c r="B24" s="231" t="s">
        <v>67</v>
      </c>
      <c r="C24" s="228"/>
      <c r="D24" s="85">
        <f>(D22-D23)</f>
        <v>0</v>
      </c>
      <c r="E24" s="37"/>
      <c r="F24" s="220" t="s">
        <v>68</v>
      </c>
      <c r="G24" s="214"/>
      <c r="H24" s="87">
        <f>D14</f>
        <v>0</v>
      </c>
      <c r="I24" s="38"/>
    </row>
    <row r="25" spans="2:9" ht="18">
      <c r="B25" s="227" t="s">
        <v>69</v>
      </c>
      <c r="C25" s="228"/>
      <c r="D25" s="85">
        <f>(D22*D12%)</f>
        <v>0</v>
      </c>
      <c r="E25" s="37"/>
      <c r="F25" s="235" t="s">
        <v>70</v>
      </c>
      <c r="G25" s="236"/>
      <c r="H25" s="88">
        <f>(H20+H21+H22+H23+H24)</f>
        <v>0</v>
      </c>
      <c r="I25" s="38"/>
    </row>
    <row r="26" spans="2:9" ht="18">
      <c r="B26" s="237" t="s">
        <v>71</v>
      </c>
      <c r="C26" s="238"/>
      <c r="D26" s="86">
        <f>SUM(D24+D25)</f>
        <v>0</v>
      </c>
      <c r="E26" s="37"/>
      <c r="F26" s="239" t="s">
        <v>72</v>
      </c>
      <c r="G26" s="240"/>
      <c r="H26" s="89">
        <f>SUM(D13+D14+H20+H21+H22-H13-H14)</f>
        <v>0</v>
      </c>
      <c r="I26" s="38"/>
    </row>
    <row r="27" spans="2:9" ht="12.75">
      <c r="B27" s="36"/>
      <c r="C27" s="37"/>
      <c r="D27" s="37"/>
      <c r="E27" s="37"/>
      <c r="F27" s="37"/>
      <c r="G27" s="37"/>
      <c r="H27" s="37"/>
      <c r="I27" s="38"/>
    </row>
    <row r="28" spans="2:9" ht="16.5">
      <c r="B28" s="232" t="s">
        <v>73</v>
      </c>
      <c r="C28" s="233"/>
      <c r="D28" s="233"/>
      <c r="E28" s="233"/>
      <c r="F28" s="233"/>
      <c r="G28" s="233"/>
      <c r="H28" s="233"/>
      <c r="I28" s="234"/>
    </row>
    <row r="29" spans="2:9" ht="12.75">
      <c r="B29" s="36"/>
      <c r="C29" s="37"/>
      <c r="D29" s="37"/>
      <c r="E29" s="37"/>
      <c r="F29" s="37"/>
      <c r="G29" s="37"/>
      <c r="H29" s="37"/>
      <c r="I29" s="38"/>
    </row>
    <row r="30" spans="2:9" ht="13.5" thickBot="1">
      <c r="B30" s="54"/>
      <c r="C30" s="55"/>
      <c r="D30" s="55"/>
      <c r="E30" s="55"/>
      <c r="F30" s="55"/>
      <c r="G30" s="55"/>
      <c r="H30" s="55"/>
      <c r="I30" s="56"/>
    </row>
    <row r="31" ht="13.5" thickTop="1"/>
    <row r="34" ht="12.75">
      <c r="F34" s="37"/>
    </row>
  </sheetData>
  <sheetProtection password="E9FD" sheet="1" objects="1" scenarios="1"/>
  <mergeCells count="31">
    <mergeCell ref="B23:C23"/>
    <mergeCell ref="F23:G23"/>
    <mergeCell ref="B24:C24"/>
    <mergeCell ref="F24:G24"/>
    <mergeCell ref="B28:I28"/>
    <mergeCell ref="B25:C25"/>
    <mergeCell ref="F25:G25"/>
    <mergeCell ref="B26:C26"/>
    <mergeCell ref="F26:G26"/>
    <mergeCell ref="B20:C20"/>
    <mergeCell ref="F20:G20"/>
    <mergeCell ref="B21:C21"/>
    <mergeCell ref="F21:G21"/>
    <mergeCell ref="B22:C22"/>
    <mergeCell ref="F22:G22"/>
    <mergeCell ref="F16:G16"/>
    <mergeCell ref="B18:C18"/>
    <mergeCell ref="F18:G18"/>
    <mergeCell ref="B19:D19"/>
    <mergeCell ref="F19:H19"/>
    <mergeCell ref="B12:C12"/>
    <mergeCell ref="B13:C13"/>
    <mergeCell ref="B14:C14"/>
    <mergeCell ref="F14:G14"/>
    <mergeCell ref="B15:C15"/>
    <mergeCell ref="F15:G15"/>
    <mergeCell ref="B6:I6"/>
    <mergeCell ref="C7:E7"/>
    <mergeCell ref="B9:H9"/>
    <mergeCell ref="B11:C11"/>
    <mergeCell ref="F11:H1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Pension-Tax2014-15</dc:title>
  <dc:subject/>
  <dc:creator>Lalit Khandelwal</dc:creator>
  <cp:keywords/>
  <dc:description/>
  <cp:lastModifiedBy>Lalit Khandelwal</cp:lastModifiedBy>
  <cp:lastPrinted>2011-05-05T09:54:52Z</cp:lastPrinted>
  <dcterms:created xsi:type="dcterms:W3CDTF">1996-10-14T23:33:28Z</dcterms:created>
  <dcterms:modified xsi:type="dcterms:W3CDTF">2015-04-07T14:31:40Z</dcterms:modified>
  <cp:category/>
  <cp:version/>
  <cp:contentType/>
  <cp:contentStatus/>
</cp:coreProperties>
</file>