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ension11-12" sheetId="1" r:id="rId1"/>
    <sheet name="Settlement" sheetId="2" r:id="rId2"/>
  </sheets>
  <definedNames/>
  <calcPr fullCalcOnLoad="1"/>
</workbook>
</file>

<file path=xl/comments1.xml><?xml version="1.0" encoding="utf-8"?>
<comments xmlns="http://schemas.openxmlformats.org/spreadsheetml/2006/main">
  <authors>
    <author>Lalit</author>
    <author>TRACER</author>
  </authors>
  <commentList>
    <comment ref="A7" authorId="0">
      <text>
        <r>
          <rPr>
            <sz val="8"/>
            <rFont val="Tahoma"/>
            <family val="0"/>
          </rPr>
          <t>Sum of Band Pay &amp; Grade Pay
(As per sixth pay commission) OR
pre revised Basic pay(AS per V PC)</t>
        </r>
      </text>
    </comment>
    <comment ref="H9" authorId="0">
      <text>
        <r>
          <rPr>
            <sz val="8"/>
            <rFont val="Tahoma"/>
            <family val="0"/>
          </rPr>
          <t xml:space="preserve">Revise DA on notification
</t>
        </r>
      </text>
    </comment>
    <comment ref="I9" authorId="0">
      <text>
        <r>
          <rPr>
            <sz val="8"/>
            <rFont val="Tahoma"/>
            <family val="0"/>
          </rPr>
          <t xml:space="preserve">Revise DA on notification
</t>
        </r>
      </text>
    </comment>
    <comment ref="A12" authorId="0">
      <text>
        <r>
          <rPr>
            <sz val="8"/>
            <rFont val="Tahoma"/>
            <family val="0"/>
          </rPr>
          <t xml:space="preserve">Sr.Citizen's Deposit Scheme.
</t>
        </r>
      </text>
    </comment>
    <comment ref="A13" authorId="0">
      <text>
        <r>
          <rPr>
            <sz val="8"/>
            <rFont val="Tahoma"/>
            <family val="0"/>
          </rPr>
          <t xml:space="preserve">Monthly Income Scheme
</t>
        </r>
      </text>
    </comment>
    <comment ref="A14" authorId="0">
      <text>
        <r>
          <rPr>
            <sz val="8"/>
            <rFont val="Tahoma"/>
            <family val="0"/>
          </rPr>
          <t xml:space="preserve">DA arrears &amp; other arears
</t>
        </r>
      </text>
    </comment>
    <comment ref="A15" authorId="0">
      <text>
        <r>
          <rPr>
            <sz val="8"/>
            <rFont val="Tahoma"/>
            <family val="0"/>
          </rPr>
          <t xml:space="preserve">Bank FDs and oter sources
</t>
        </r>
      </text>
    </comment>
    <comment ref="A16" authorId="0">
      <text>
        <r>
          <rPr>
            <sz val="8"/>
            <rFont val="Tahoma"/>
            <family val="0"/>
          </rPr>
          <t xml:space="preserve">Short Term Capital Gains , Taxable dividends etc.
</t>
        </r>
      </text>
    </comment>
    <comment ref="A19" authorId="0">
      <text>
        <r>
          <rPr>
            <b/>
            <sz val="8"/>
            <color indexed="10"/>
            <rFont val="Tahoma"/>
            <family val="2"/>
          </rPr>
          <t>On Sr Citizen Deposit Scheme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sz val="8"/>
            <rFont val="Tahoma"/>
            <family val="0"/>
          </rPr>
          <t xml:space="preserve">LIC,PPF,Tuition Fees,NSC,Other Savings eligible for 80C,80CCC,80CCD,80CCF
</t>
        </r>
      </text>
    </comment>
    <comment ref="F25" authorId="1">
      <text>
        <r>
          <rPr>
            <sz val="9"/>
            <color indexed="10"/>
            <rFont val="Tahoma"/>
            <family val="2"/>
          </rPr>
          <t>Medical Insurance</t>
        </r>
        <r>
          <rPr>
            <sz val="9"/>
            <rFont val="Tahoma"/>
            <family val="2"/>
          </rPr>
          <t xml:space="preserve">
Max amount</t>
        </r>
        <r>
          <rPr>
            <sz val="9"/>
            <color indexed="10"/>
            <rFont val="Tahoma"/>
            <family val="2"/>
          </rPr>
          <t xml:space="preserve"> Rs 15000(</t>
        </r>
        <r>
          <rPr>
            <sz val="9"/>
            <rFont val="Tahoma"/>
            <family val="2"/>
          </rPr>
          <t>self,spouse,children)</t>
        </r>
        <r>
          <rPr>
            <sz val="8"/>
            <rFont val="Tahoma"/>
            <family val="0"/>
          </rPr>
          <t xml:space="preserve">
                     +
</t>
        </r>
        <r>
          <rPr>
            <sz val="9"/>
            <color indexed="10"/>
            <rFont val="Tahoma"/>
            <family val="2"/>
          </rPr>
          <t xml:space="preserve">Rs 15000 </t>
        </r>
        <r>
          <rPr>
            <sz val="9"/>
            <color indexed="8"/>
            <rFont val="Tahoma"/>
            <family val="2"/>
          </rPr>
          <t>for de</t>
        </r>
        <r>
          <rPr>
            <sz val="9"/>
            <rFont val="Tahoma"/>
            <family val="2"/>
          </rPr>
          <t>pendent parents(Rs 20000 if Sr.Citizen)</t>
        </r>
      </text>
    </comment>
    <comment ref="C26" authorId="1">
      <text>
        <r>
          <rPr>
            <b/>
            <sz val="9"/>
            <color indexed="12"/>
            <rFont val="Tahoma"/>
            <family val="2"/>
          </rPr>
          <t xml:space="preserve">HBA loan interest 
</t>
        </r>
      </text>
    </comment>
    <comment ref="F26" authorId="1">
      <text>
        <r>
          <rPr>
            <sz val="9"/>
            <rFont val="Tahoma"/>
            <family val="2"/>
          </rPr>
          <t xml:space="preserve">Expenditure for medical  treatment for dependent relative for Autism,Cerebral Palsy,Mental Retardation.-Max amount 
</t>
        </r>
        <r>
          <rPr>
            <sz val="9"/>
            <color indexed="10"/>
            <rFont val="Tahoma"/>
            <family val="2"/>
          </rPr>
          <t>Rs</t>
        </r>
        <r>
          <rPr>
            <sz val="9"/>
            <rFont val="Tahoma"/>
            <family val="2"/>
          </rPr>
          <t xml:space="preserve"> </t>
        </r>
        <r>
          <rPr>
            <sz val="9"/>
            <color indexed="10"/>
            <rFont val="Tahoma"/>
            <family val="2"/>
          </rPr>
          <t xml:space="preserve">50000 </t>
        </r>
        <r>
          <rPr>
            <sz val="9"/>
            <rFont val="Tahoma"/>
            <family val="2"/>
          </rPr>
          <t xml:space="preserve">( </t>
        </r>
        <r>
          <rPr>
            <sz val="9"/>
            <color indexed="10"/>
            <rFont val="Tahoma"/>
            <family val="2"/>
          </rPr>
          <t>Rs 100000</t>
        </r>
        <r>
          <rPr>
            <sz val="9"/>
            <rFont val="Tahoma"/>
            <family val="2"/>
          </rPr>
          <t xml:space="preserve"> for serious disability.)</t>
        </r>
        <r>
          <rPr>
            <sz val="8"/>
            <rFont val="Tahoma"/>
            <family val="0"/>
          </rPr>
          <t xml:space="preserve">
</t>
        </r>
      </text>
    </comment>
    <comment ref="C27" authorId="1">
      <text>
        <r>
          <rPr>
            <b/>
            <sz val="9"/>
            <color indexed="12"/>
            <rFont val="Tahoma"/>
            <family val="2"/>
          </rPr>
          <t>Eligible Deductions under other sections</t>
        </r>
        <r>
          <rPr>
            <sz val="8"/>
            <rFont val="Tahoma"/>
            <family val="0"/>
          </rPr>
          <t xml:space="preserve">
</t>
        </r>
      </text>
    </comment>
    <comment ref="F27" authorId="1">
      <text>
        <r>
          <rPr>
            <sz val="9"/>
            <rFont val="Tahoma"/>
            <family val="2"/>
          </rPr>
          <t xml:space="preserve">Medical Expenditure for specified diseases like Neurological diseases,parkinson's diseases. Max. eligible amount </t>
        </r>
        <r>
          <rPr>
            <sz val="9"/>
            <color indexed="10"/>
            <rFont val="Tahoma"/>
            <family val="2"/>
          </rPr>
          <t>Rs 40000</t>
        </r>
        <r>
          <rPr>
            <sz val="9"/>
            <rFont val="Tahoma"/>
            <family val="2"/>
          </rPr>
          <t>.</t>
        </r>
        <r>
          <rPr>
            <sz val="8"/>
            <rFont val="Tahoma"/>
            <family val="0"/>
          </rPr>
          <t xml:space="preserve">
(Rs 60000 if dependent patient is Sr citizen)</t>
        </r>
      </text>
    </comment>
    <comment ref="F28" authorId="1">
      <text>
        <r>
          <rPr>
            <sz val="9"/>
            <rFont val="Tahoma"/>
            <family val="2"/>
          </rPr>
          <t>Interest on Education Loan,</t>
        </r>
        <r>
          <rPr>
            <sz val="9"/>
            <color indexed="10"/>
            <rFont val="Tahoma"/>
            <family val="2"/>
          </rPr>
          <t xml:space="preserve"> no maximum limit.</t>
        </r>
        <r>
          <rPr>
            <sz val="8"/>
            <rFont val="Tahoma"/>
            <family val="0"/>
          </rPr>
          <t xml:space="preserve">
</t>
        </r>
      </text>
    </comment>
    <comment ref="F29" authorId="1">
      <text>
        <r>
          <rPr>
            <sz val="9"/>
            <rFont val="Tahoma"/>
            <family val="2"/>
          </rPr>
          <t>Deduction for donation as per IT act.</t>
        </r>
        <r>
          <rPr>
            <sz val="8"/>
            <rFont val="Tahoma"/>
            <family val="0"/>
          </rPr>
          <t xml:space="preserve">
</t>
        </r>
      </text>
    </comment>
    <comment ref="F30" authorId="1">
      <text>
        <r>
          <rPr>
            <sz val="8"/>
            <rFont val="Tahoma"/>
            <family val="0"/>
          </rPr>
          <t xml:space="preserve">
      </t>
        </r>
        <r>
          <rPr>
            <sz val="9"/>
            <rFont val="Tahoma"/>
            <family val="2"/>
          </rPr>
          <t xml:space="preserve">                      </t>
        </r>
        <r>
          <rPr>
            <b/>
            <u val="single"/>
            <sz val="9"/>
            <rFont val="Tahoma"/>
            <family val="2"/>
          </rPr>
          <t xml:space="preserve"> Deduction for rent paid,</t>
        </r>
        <r>
          <rPr>
            <sz val="9"/>
            <rFont val="Tahoma"/>
            <family val="2"/>
          </rPr>
          <t xml:space="preserve">
where no HRA is received-Max amount </t>
        </r>
        <r>
          <rPr>
            <sz val="9"/>
            <color indexed="10"/>
            <rFont val="Tahoma"/>
            <family val="2"/>
          </rPr>
          <t xml:space="preserve">Rs 24000.or 25% </t>
        </r>
        <r>
          <rPr>
            <sz val="9"/>
            <rFont val="Tahoma"/>
            <family val="2"/>
          </rPr>
          <t>of total income</t>
        </r>
        <r>
          <rPr>
            <sz val="9"/>
            <color indexed="10"/>
            <rFont val="Tahoma"/>
            <family val="2"/>
          </rPr>
          <t xml:space="preserve"> or actual rent paid in excess of 10% </t>
        </r>
        <r>
          <rPr>
            <sz val="9"/>
            <rFont val="Tahoma"/>
            <family val="2"/>
          </rPr>
          <t>of total income
Where HRA is received-Least of</t>
        </r>
        <r>
          <rPr>
            <sz val="9"/>
            <color indexed="10"/>
            <rFont val="Tahoma"/>
            <family val="2"/>
          </rPr>
          <t xml:space="preserve"> 50% basic</t>
        </r>
        <r>
          <rPr>
            <sz val="9"/>
            <rFont val="Tahoma"/>
            <family val="2"/>
          </rPr>
          <t xml:space="preserve"> pay or </t>
        </r>
        <r>
          <rPr>
            <sz val="9"/>
            <color indexed="10"/>
            <rFont val="Tahoma"/>
            <family val="2"/>
          </rPr>
          <t>Actual HRA</t>
        </r>
        <r>
          <rPr>
            <sz val="9"/>
            <rFont val="Tahoma"/>
            <family val="2"/>
          </rPr>
          <t xml:space="preserve"> OR </t>
        </r>
        <r>
          <rPr>
            <sz val="9"/>
            <color indexed="10"/>
            <rFont val="Tahoma"/>
            <family val="2"/>
          </rPr>
          <t xml:space="preserve">rent </t>
        </r>
        <r>
          <rPr>
            <sz val="9"/>
            <rFont val="Tahoma"/>
            <family val="2"/>
          </rPr>
          <t>paid in excess of 10% of basic pay.</t>
        </r>
        <r>
          <rPr>
            <sz val="9"/>
            <color indexed="12"/>
            <rFont val="Tahoma"/>
            <family val="2"/>
          </rPr>
          <t>(Under section 10(13A))</t>
        </r>
      </text>
    </comment>
    <comment ref="F31" authorId="1">
      <text>
        <r>
          <rPr>
            <sz val="9"/>
            <rFont val="Tahoma"/>
            <family val="2"/>
          </rPr>
          <t>Donation/Contribution to specified organisations.</t>
        </r>
        <r>
          <rPr>
            <sz val="8"/>
            <rFont val="Tahoma"/>
            <family val="0"/>
          </rPr>
          <t xml:space="preserve">
</t>
        </r>
      </text>
    </comment>
    <comment ref="F32" authorId="1">
      <text>
        <r>
          <rPr>
            <sz val="9"/>
            <rFont val="Tahoma"/>
            <family val="2"/>
          </rPr>
          <t>Donation to political party.</t>
        </r>
        <r>
          <rPr>
            <sz val="8"/>
            <rFont val="Tahoma"/>
            <family val="0"/>
          </rPr>
          <t xml:space="preserve">
</t>
        </r>
      </text>
    </comment>
    <comment ref="F33" authorId="1">
      <text>
        <r>
          <rPr>
            <sz val="9"/>
            <rFont val="Tahoma"/>
            <family val="2"/>
          </rPr>
          <t>Deduction for handicapped employee himself.Max-</t>
        </r>
        <r>
          <rPr>
            <sz val="9"/>
            <color indexed="10"/>
            <rFont val="Tahoma"/>
            <family val="2"/>
          </rPr>
          <t>Rs 50000</t>
        </r>
        <r>
          <rPr>
            <sz val="9"/>
            <rFont val="Tahoma"/>
            <family val="2"/>
          </rPr>
          <t>(</t>
        </r>
        <r>
          <rPr>
            <sz val="9"/>
            <color indexed="10"/>
            <rFont val="Tahoma"/>
            <family val="2"/>
          </rPr>
          <t xml:space="preserve">Rs 100000 </t>
        </r>
        <r>
          <rPr>
            <sz val="9"/>
            <rFont val="Tahoma"/>
            <family val="2"/>
          </rPr>
          <t>for serious disability)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sz val="8"/>
            <rFont val="Tahoma"/>
            <family val="0"/>
          </rPr>
          <t xml:space="preserve">Under sec 80CCF Max Rs 20000
</t>
        </r>
      </text>
    </comment>
    <comment ref="F36" authorId="1">
      <text>
        <r>
          <rPr>
            <sz val="9"/>
            <rFont val="Tahoma"/>
            <family val="2"/>
          </rPr>
          <t>Annual Interest paid.</t>
        </r>
        <r>
          <rPr>
            <sz val="9"/>
            <color indexed="10"/>
            <rFont val="Tahoma"/>
            <family val="2"/>
          </rPr>
          <t>Max Limit Rs 150000</t>
        </r>
      </text>
    </comment>
    <comment ref="A37" authorId="0">
      <text>
        <r>
          <rPr>
            <sz val="8"/>
            <rFont val="Tahoma"/>
            <family val="0"/>
          </rPr>
          <t xml:space="preserve">Tax deducted from salary &amp; at other sourcs
</t>
        </r>
      </text>
    </comment>
    <comment ref="B40" authorId="1">
      <text>
        <r>
          <rPr>
            <b/>
            <sz val="9"/>
            <color indexed="12"/>
            <rFont val="Tahoma"/>
            <family val="2"/>
          </rPr>
          <t>Balance PPF amount on 31.03.2011</t>
        </r>
        <r>
          <rPr>
            <sz val="8"/>
            <rFont val="Tahoma"/>
            <family val="0"/>
          </rPr>
          <t xml:space="preserve">
</t>
        </r>
      </text>
    </comment>
    <comment ref="C40" authorId="1">
      <text>
        <r>
          <rPr>
            <sz val="8"/>
            <rFont val="Tahoma"/>
            <family val="0"/>
          </rPr>
          <t xml:space="preserve">Enter Amount deposited during the month
</t>
        </r>
      </text>
    </comment>
    <comment ref="C41" authorId="0">
      <text>
        <r>
          <rPr>
            <sz val="8"/>
            <rFont val="Tahoma"/>
            <family val="0"/>
          </rPr>
          <t xml:space="preserve">Enter Amount withdrawn
during the month
</t>
        </r>
      </text>
    </comment>
  </commentList>
</comments>
</file>

<file path=xl/comments2.xml><?xml version="1.0" encoding="utf-8"?>
<comments xmlns="http://schemas.openxmlformats.org/spreadsheetml/2006/main">
  <authors>
    <author>Lalit</author>
  </authors>
  <commentList>
    <comment ref="H22" authorId="0">
      <text>
        <r>
          <rPr>
            <b/>
            <sz val="8"/>
            <rFont val="Tahoma"/>
            <family val="0"/>
          </rPr>
          <t xml:space="preserve">
Use correct Multiplying Factor as per your next birth day.
</t>
        </r>
      </text>
    </comment>
  </commentList>
</comments>
</file>

<file path=xl/sharedStrings.xml><?xml version="1.0" encoding="utf-8"?>
<sst xmlns="http://schemas.openxmlformats.org/spreadsheetml/2006/main" count="135" uniqueCount="120">
  <si>
    <r>
      <t>Notes</t>
    </r>
    <r>
      <rPr>
        <b/>
        <i/>
        <sz val="9"/>
        <color indexed="17"/>
        <rFont val="Arial"/>
        <family val="2"/>
      </rPr>
      <t>:Verify the ceiling limits of various deductions with latest IT rules</t>
    </r>
  </si>
  <si>
    <r>
      <t xml:space="preserve">All you have to do is fill in required DATA in </t>
    </r>
    <r>
      <rPr>
        <b/>
        <i/>
        <sz val="9"/>
        <color indexed="52"/>
        <rFont val="Arial"/>
        <family val="2"/>
      </rPr>
      <t>YELLOW</t>
    </r>
    <r>
      <rPr>
        <b/>
        <i/>
        <sz val="9"/>
        <color indexed="52"/>
        <rFont val="Draft 12cpi"/>
        <family val="0"/>
      </rPr>
      <t xml:space="preserve"> BOXES</t>
    </r>
    <r>
      <rPr>
        <b/>
        <i/>
        <sz val="9"/>
        <color indexed="17"/>
        <rFont val="Draft 12cpi"/>
        <family val="3"/>
      </rPr>
      <t xml:space="preserve"> only.</t>
    </r>
  </si>
  <si>
    <t xml:space="preserve">            Do not double click yellow boxes, just click once and enter the figure.</t>
  </si>
  <si>
    <r>
      <t>White  boxes AUTOMATICALLY</t>
    </r>
    <r>
      <rPr>
        <b/>
        <sz val="8"/>
        <color indexed="17"/>
        <rFont val="Arial"/>
        <family val="2"/>
      </rPr>
      <t xml:space="preserve"> calculate</t>
    </r>
  </si>
  <si>
    <t xml:space="preserve">            Do not DELETE any number,put a 0 if you want to start over.</t>
  </si>
  <si>
    <t>Be sure to save  this sheet as a blank template before you fill it out.</t>
  </si>
  <si>
    <t xml:space="preserve">NAME: </t>
  </si>
  <si>
    <t>If your template no longer works ,down load a new template.</t>
  </si>
  <si>
    <t>PENSION+Other income</t>
  </si>
  <si>
    <t>APR'11</t>
  </si>
  <si>
    <t>MAY'11</t>
  </si>
  <si>
    <t>JUN'11</t>
  </si>
  <si>
    <t>JUL'11</t>
  </si>
  <si>
    <t>AUG'11</t>
  </si>
  <si>
    <t>SEP'11</t>
  </si>
  <si>
    <t>OCT'11</t>
  </si>
  <si>
    <t>NOV'11</t>
  </si>
  <si>
    <t>DEC'11</t>
  </si>
  <si>
    <t>JAN'12</t>
  </si>
  <si>
    <t>FEB'12</t>
  </si>
  <si>
    <t>TOTAL</t>
  </si>
  <si>
    <t>Reduced Pension</t>
  </si>
  <si>
    <t>D.A.(%)</t>
  </si>
  <si>
    <t>MIS</t>
  </si>
  <si>
    <t>Arrears</t>
  </si>
  <si>
    <t>Total  Income</t>
  </si>
  <si>
    <t>DEDUCTIONS</t>
  </si>
  <si>
    <t>Income Tax</t>
  </si>
  <si>
    <t>Total Deductions</t>
  </si>
  <si>
    <t>NET INCOME</t>
  </si>
  <si>
    <t>ADMISSIBLE DEDUCTIONS</t>
  </si>
  <si>
    <t>SCH-VI</t>
  </si>
  <si>
    <t>Amount</t>
  </si>
  <si>
    <t>Eligible Amt</t>
  </si>
  <si>
    <t>SEC 80D</t>
  </si>
  <si>
    <r>
      <t>Sec 80C</t>
    </r>
    <r>
      <rPr>
        <b/>
        <sz val="8"/>
        <color indexed="12"/>
        <rFont val="Arial"/>
        <family val="2"/>
      </rPr>
      <t xml:space="preserve"> - PPF</t>
    </r>
  </si>
  <si>
    <t>Other Income</t>
  </si>
  <si>
    <t>SEC 80DD</t>
  </si>
  <si>
    <t xml:space="preserve"> LIC</t>
  </si>
  <si>
    <t>SEC 80DDB</t>
  </si>
  <si>
    <t>SEC 80E</t>
  </si>
  <si>
    <t>NSS</t>
  </si>
  <si>
    <t>SEC 80G</t>
  </si>
  <si>
    <t>HBA</t>
  </si>
  <si>
    <t>Ded-Admissible 80C</t>
  </si>
  <si>
    <t>SEC 80 GG</t>
  </si>
  <si>
    <t>Equity Linked  Saving Scheme</t>
  </si>
  <si>
    <t>SEC 80 GGA</t>
  </si>
  <si>
    <t>Bank FD</t>
  </si>
  <si>
    <t>HBA interest</t>
  </si>
  <si>
    <t>SEC 80GGC</t>
  </si>
  <si>
    <t>Post Office Term Deposit</t>
  </si>
  <si>
    <t>SEC 80 U</t>
  </si>
  <si>
    <t>UTI / ULIP / PLI</t>
  </si>
  <si>
    <t>Ded-Chapter VI</t>
  </si>
  <si>
    <t>Net Taxable Income</t>
  </si>
  <si>
    <t>Eligible Deductions-Sec80C</t>
  </si>
  <si>
    <t>Infrastructure Bond</t>
  </si>
  <si>
    <t>Rs 500001-Rs 800000</t>
  </si>
  <si>
    <t>HBA LOAN INTEREST</t>
  </si>
  <si>
    <t>Above Rs 800000</t>
  </si>
  <si>
    <t>Total Tax</t>
  </si>
  <si>
    <t>Annual interest</t>
  </si>
  <si>
    <t>Edu. cess-3%</t>
  </si>
  <si>
    <t>Tax  Payable</t>
  </si>
  <si>
    <t>Tax paid</t>
  </si>
  <si>
    <t>Tax due</t>
  </si>
  <si>
    <t>Bal MAR'11</t>
  </si>
  <si>
    <t>MAR'12</t>
  </si>
  <si>
    <t>Sub'11-12</t>
  </si>
  <si>
    <t>INT. 11-12</t>
  </si>
  <si>
    <t>Bal MAR'12</t>
  </si>
  <si>
    <t>Deposit</t>
  </si>
  <si>
    <t>PPF Withdrawl</t>
  </si>
  <si>
    <t>PPF Balance</t>
  </si>
  <si>
    <t>website: www.irtsa.net</t>
  </si>
  <si>
    <t>Tuition Fees</t>
  </si>
  <si>
    <t>Gross Income</t>
  </si>
  <si>
    <t>SCDS Interest</t>
  </si>
  <si>
    <t>Medical Allowance</t>
  </si>
  <si>
    <r>
      <t>PENSION &amp; INCOME TAX - F.Y. 2011-12</t>
    </r>
    <r>
      <rPr>
        <b/>
        <sz val="10"/>
        <color indexed="16"/>
        <rFont val="Arial"/>
        <family val="2"/>
      </rPr>
      <t>(For Central Govt. Pensioners)</t>
    </r>
  </si>
  <si>
    <t>PPF 2011-12</t>
  </si>
  <si>
    <t>TOTAL DEDUCTIONS</t>
  </si>
  <si>
    <t>Basic pay on day of Retirement(Rs)</t>
  </si>
  <si>
    <t>Full Pension(Rs)</t>
  </si>
  <si>
    <t>Calculation of Final Settlement - Retirement on superannuation</t>
  </si>
  <si>
    <t>Name:</t>
  </si>
  <si>
    <t>Date of Retirement:</t>
  </si>
  <si>
    <t>Note: Pl fill up columns with red letters only</t>
  </si>
  <si>
    <t>Last Basic Pay</t>
  </si>
  <si>
    <t>%DA</t>
  </si>
  <si>
    <t>Group Insur. Amount</t>
  </si>
  <si>
    <t>Health Insurance</t>
  </si>
  <si>
    <t>PF balance</t>
  </si>
  <si>
    <t>Other recovery</t>
  </si>
  <si>
    <t>LAP balance</t>
  </si>
  <si>
    <t>PENSION</t>
  </si>
  <si>
    <t>TOTAL AMOUNT ON RETIREMENT</t>
  </si>
  <si>
    <t>DA</t>
  </si>
  <si>
    <t>LEAVE ENCASHMENT</t>
  </si>
  <si>
    <t>BASIC+ DA</t>
  </si>
  <si>
    <t>Gratuity</t>
  </si>
  <si>
    <t>FULL PENSION</t>
  </si>
  <si>
    <t>Commutation</t>
  </si>
  <si>
    <t>COMMUTATION.</t>
  </si>
  <si>
    <t>Group Insurance.</t>
  </si>
  <si>
    <r>
      <t>Reduced</t>
    </r>
    <r>
      <rPr>
        <b/>
        <sz val="9"/>
        <color indexed="12"/>
        <rFont val="Arial"/>
        <family val="2"/>
      </rPr>
      <t xml:space="preserve"> PENSION</t>
    </r>
  </si>
  <si>
    <t xml:space="preserve">PF </t>
  </si>
  <si>
    <t>Dearness Relief</t>
  </si>
  <si>
    <t>GROSS AMOUNT</t>
  </si>
  <si>
    <t>NET PENSION</t>
  </si>
  <si>
    <t>NET PAYABLE AMOUNT</t>
  </si>
  <si>
    <t>Developedby : Lalit Khandelwal, Vadodara</t>
  </si>
  <si>
    <t>Income from interest</t>
  </si>
  <si>
    <t>Taxable Income</t>
  </si>
  <si>
    <t>Pension</t>
  </si>
  <si>
    <r>
      <t xml:space="preserve">Developed by: </t>
    </r>
    <r>
      <rPr>
        <b/>
        <u val="single"/>
        <sz val="9"/>
        <color indexed="60"/>
        <rFont val="Arial"/>
        <family val="2"/>
      </rPr>
      <t xml:space="preserve">Lalit Khandelwal </t>
    </r>
    <r>
      <rPr>
        <b/>
        <u val="single"/>
        <sz val="9"/>
        <color indexed="12"/>
        <rFont val="Arial"/>
        <family val="2"/>
      </rPr>
      <t xml:space="preserve">    e-mail ID</t>
    </r>
    <r>
      <rPr>
        <b/>
        <u val="single"/>
        <sz val="9"/>
        <color indexed="17"/>
        <rFont val="Arial"/>
        <family val="2"/>
      </rPr>
      <t>: lalit_kh@rediffmail.com</t>
    </r>
  </si>
  <si>
    <t xml:space="preserve">  TOTAL ELIGIBLE Ded.-80C</t>
  </si>
  <si>
    <t>Fill appropriate option in cell F6.</t>
  </si>
  <si>
    <r>
      <t xml:space="preserve">  If retired after 1/1/06 - </t>
    </r>
    <r>
      <rPr>
        <b/>
        <sz val="10"/>
        <color indexed="10"/>
        <rFont val="Arial"/>
        <family val="2"/>
      </rPr>
      <t>1</t>
    </r>
    <r>
      <rPr>
        <b/>
        <sz val="9"/>
        <color indexed="12"/>
        <rFont val="Arial"/>
        <family val="2"/>
      </rPr>
      <t xml:space="preserve">, If retired before 1/1/06- </t>
    </r>
    <r>
      <rPr>
        <b/>
        <sz val="10"/>
        <color indexed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</si>
</sst>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4">
    <font>
      <sz val="10"/>
      <name val="Arial"/>
      <family val="0"/>
    </font>
    <font>
      <b/>
      <sz val="14"/>
      <color indexed="10"/>
      <name val="Arial"/>
      <family val="2"/>
    </font>
    <font>
      <b/>
      <sz val="10"/>
      <color indexed="16"/>
      <name val="Arial"/>
      <family val="2"/>
    </font>
    <font>
      <b/>
      <sz val="12"/>
      <color indexed="10"/>
      <name val="Arial"/>
      <family val="2"/>
    </font>
    <font>
      <b/>
      <sz val="8"/>
      <color indexed="12"/>
      <name val="Arial"/>
      <family val="2"/>
    </font>
    <font>
      <b/>
      <i/>
      <sz val="9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17"/>
      <name val="Arial"/>
      <family val="0"/>
    </font>
    <font>
      <b/>
      <i/>
      <sz val="9"/>
      <color indexed="52"/>
      <name val="Arial"/>
      <family val="2"/>
    </font>
    <font>
      <b/>
      <i/>
      <sz val="9"/>
      <color indexed="52"/>
      <name val="Draft 12cpi"/>
      <family val="0"/>
    </font>
    <font>
      <b/>
      <i/>
      <sz val="9"/>
      <color indexed="17"/>
      <name val="Draft 12cpi"/>
      <family val="3"/>
    </font>
    <font>
      <b/>
      <sz val="9"/>
      <color indexed="17"/>
      <name val="Arial"/>
      <family val="0"/>
    </font>
    <font>
      <b/>
      <sz val="9"/>
      <color indexed="12"/>
      <name val="Arial"/>
      <family val="2"/>
    </font>
    <font>
      <b/>
      <sz val="10"/>
      <color indexed="12"/>
      <name val="Comic Sans MS"/>
      <family val="4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4"/>
      <name val="Arial"/>
      <family val="2"/>
    </font>
    <font>
      <b/>
      <sz val="9"/>
      <color indexed="56"/>
      <name val="Comic Sans MS"/>
      <family val="4"/>
    </font>
    <font>
      <sz val="9"/>
      <name val="Arial"/>
      <family val="2"/>
    </font>
    <font>
      <sz val="9"/>
      <color indexed="12"/>
      <name val="Arial"/>
      <family val="2"/>
    </font>
    <font>
      <b/>
      <sz val="9"/>
      <color indexed="6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7"/>
      <color indexed="12"/>
      <name val="Arial"/>
      <family val="2"/>
    </font>
    <font>
      <sz val="8"/>
      <name val="Arial"/>
      <family val="2"/>
    </font>
    <font>
      <b/>
      <sz val="11"/>
      <color indexed="18"/>
      <name val="Arial"/>
      <family val="2"/>
    </font>
    <font>
      <b/>
      <sz val="7"/>
      <color indexed="10"/>
      <name val="Arial"/>
      <family val="2"/>
    </font>
    <font>
      <b/>
      <sz val="6"/>
      <color indexed="10"/>
      <name val="Arial"/>
      <family val="2"/>
    </font>
    <font>
      <b/>
      <sz val="10"/>
      <color indexed="9"/>
      <name val="Arial"/>
      <family val="2"/>
    </font>
    <font>
      <sz val="8"/>
      <name val="Tahoma"/>
      <family val="0"/>
    </font>
    <font>
      <sz val="9"/>
      <color indexed="10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9"/>
      <color indexed="12"/>
      <name val="Tahoma"/>
      <family val="2"/>
    </font>
    <font>
      <b/>
      <u val="single"/>
      <sz val="9"/>
      <name val="Tahoma"/>
      <family val="2"/>
    </font>
    <font>
      <sz val="9"/>
      <color indexed="12"/>
      <name val="Tahoma"/>
      <family val="2"/>
    </font>
    <font>
      <b/>
      <sz val="8"/>
      <color indexed="10"/>
      <name val="Tahoma"/>
      <family val="2"/>
    </font>
    <font>
      <b/>
      <u val="single"/>
      <sz val="12"/>
      <color indexed="10"/>
      <name val="Arial"/>
      <family val="2"/>
    </font>
    <font>
      <b/>
      <sz val="10"/>
      <name val="Arial"/>
      <family val="2"/>
    </font>
    <font>
      <b/>
      <u val="single"/>
      <sz val="11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 Black"/>
      <family val="2"/>
    </font>
    <font>
      <b/>
      <sz val="11"/>
      <color indexed="60"/>
      <name val="Arial"/>
      <family val="2"/>
    </font>
    <font>
      <b/>
      <sz val="12"/>
      <color indexed="60"/>
      <name val="Arial"/>
      <family val="2"/>
    </font>
    <font>
      <b/>
      <sz val="11"/>
      <color indexed="12"/>
      <name val="Arial"/>
      <family val="2"/>
    </font>
    <font>
      <sz val="10"/>
      <color indexed="17"/>
      <name val="Arial Black"/>
      <family val="2"/>
    </font>
    <font>
      <b/>
      <sz val="14"/>
      <color indexed="18"/>
      <name val="Arial"/>
      <family val="2"/>
    </font>
    <font>
      <b/>
      <sz val="14"/>
      <color indexed="17"/>
      <name val="Arial"/>
      <family val="2"/>
    </font>
    <font>
      <b/>
      <u val="single"/>
      <sz val="10"/>
      <color indexed="10"/>
      <name val="Comic Sans MS"/>
      <family val="4"/>
    </font>
    <font>
      <b/>
      <sz val="8"/>
      <name val="Tahoma"/>
      <family val="0"/>
    </font>
    <font>
      <b/>
      <u val="single"/>
      <sz val="9"/>
      <name val="Arial"/>
      <family val="2"/>
    </font>
    <font>
      <b/>
      <u val="single"/>
      <sz val="9"/>
      <color indexed="60"/>
      <name val="Arial"/>
      <family val="2"/>
    </font>
    <font>
      <b/>
      <u val="single"/>
      <sz val="9"/>
      <color indexed="12"/>
      <name val="Arial"/>
      <family val="2"/>
    </font>
    <font>
      <b/>
      <u val="single"/>
      <sz val="9"/>
      <color indexed="17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0" fillId="32" borderId="7" applyNumberFormat="0" applyFon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8" fillId="33" borderId="14" xfId="0" applyNumberFormat="1" applyFont="1" applyFill="1" applyBorder="1" applyAlignment="1">
      <alignment horizontal="center" vertical="center"/>
    </xf>
    <xf numFmtId="0" fontId="11" fillId="33" borderId="14" xfId="0" applyNumberFormat="1" applyFont="1" applyFill="1" applyBorder="1" applyAlignment="1">
      <alignment horizontal="center" vertical="center"/>
    </xf>
    <xf numFmtId="1" fontId="17" fillId="34" borderId="14" xfId="0" applyNumberFormat="1" applyFont="1" applyFill="1" applyBorder="1" applyAlignment="1">
      <alignment horizontal="right" vertical="center"/>
    </xf>
    <xf numFmtId="1" fontId="12" fillId="35" borderId="14" xfId="0" applyNumberFormat="1" applyFont="1" applyFill="1" applyBorder="1" applyAlignment="1">
      <alignment horizontal="right" vertical="center"/>
    </xf>
    <xf numFmtId="3" fontId="12" fillId="35" borderId="14" xfId="0" applyNumberFormat="1" applyFont="1" applyFill="1" applyBorder="1" applyAlignment="1">
      <alignment horizontal="right" vertical="center"/>
    </xf>
    <xf numFmtId="1" fontId="12" fillId="36" borderId="14" xfId="0" applyNumberFormat="1" applyFont="1" applyFill="1" applyBorder="1" applyAlignment="1">
      <alignment horizontal="right" vertical="center"/>
    </xf>
    <xf numFmtId="3" fontId="12" fillId="37" borderId="14" xfId="0" applyNumberFormat="1" applyFont="1" applyFill="1" applyBorder="1" applyAlignment="1">
      <alignment horizontal="right" vertical="center"/>
    </xf>
    <xf numFmtId="2" fontId="20" fillId="0" borderId="15" xfId="0" applyNumberFormat="1" applyFont="1" applyBorder="1" applyAlignment="1">
      <alignment horizontal="right" vertical="center"/>
    </xf>
    <xf numFmtId="2" fontId="20" fillId="0" borderId="16" xfId="0" applyNumberFormat="1" applyFont="1" applyBorder="1" applyAlignment="1">
      <alignment horizontal="right" vertical="center"/>
    </xf>
    <xf numFmtId="2" fontId="21" fillId="0" borderId="17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0" fontId="24" fillId="37" borderId="14" xfId="0" applyFont="1" applyFill="1" applyBorder="1" applyAlignment="1">
      <alignment horizontal="left" vertical="center"/>
    </xf>
    <xf numFmtId="0" fontId="25" fillId="37" borderId="14" xfId="0" applyFont="1" applyFill="1" applyBorder="1" applyAlignment="1">
      <alignment horizontal="left" vertical="center"/>
    </xf>
    <xf numFmtId="1" fontId="4" fillId="0" borderId="14" xfId="0" applyNumberFormat="1" applyFont="1" applyBorder="1" applyAlignment="1">
      <alignment horizontal="right" vertical="center"/>
    </xf>
    <xf numFmtId="1" fontId="12" fillId="0" borderId="14" xfId="0" applyNumberFormat="1" applyFont="1" applyBorder="1" applyAlignment="1">
      <alignment horizontal="right" vertical="center"/>
    </xf>
    <xf numFmtId="3" fontId="12" fillId="0" borderId="14" xfId="0" applyNumberFormat="1" applyFont="1" applyBorder="1" applyAlignment="1">
      <alignment horizontal="right" vertical="center"/>
    </xf>
    <xf numFmtId="1" fontId="17" fillId="34" borderId="18" xfId="0" applyNumberFormat="1" applyFont="1" applyFill="1" applyBorder="1" applyAlignment="1">
      <alignment horizontal="right" vertical="center"/>
    </xf>
    <xf numFmtId="1" fontId="4" fillId="33" borderId="14" xfId="0" applyNumberFormat="1" applyFont="1" applyFill="1" applyBorder="1" applyAlignment="1">
      <alignment horizontal="right" vertical="center"/>
    </xf>
    <xf numFmtId="3" fontId="28" fillId="33" borderId="14" xfId="0" applyNumberFormat="1" applyFont="1" applyFill="1" applyBorder="1" applyAlignment="1">
      <alignment horizontal="right" vertical="center"/>
    </xf>
    <xf numFmtId="3" fontId="17" fillId="34" borderId="14" xfId="0" applyNumberFormat="1" applyFont="1" applyFill="1" applyBorder="1" applyAlignment="1">
      <alignment horizontal="center" vertical="center"/>
    </xf>
    <xf numFmtId="3" fontId="17" fillId="34" borderId="14" xfId="0" applyNumberFormat="1" applyFont="1" applyFill="1" applyBorder="1" applyAlignment="1">
      <alignment horizontal="left" vertical="center"/>
    </xf>
    <xf numFmtId="3" fontId="29" fillId="34" borderId="14" xfId="0" applyNumberFormat="1" applyFont="1" applyFill="1" applyBorder="1" applyAlignment="1">
      <alignment horizontal="left" vertical="center"/>
    </xf>
    <xf numFmtId="3" fontId="30" fillId="34" borderId="19" xfId="0" applyNumberFormat="1" applyFont="1" applyFill="1" applyBorder="1" applyAlignment="1">
      <alignment horizontal="left" vertical="center"/>
    </xf>
    <xf numFmtId="3" fontId="12" fillId="0" borderId="20" xfId="0" applyNumberFormat="1" applyFont="1" applyBorder="1" applyAlignment="1">
      <alignment horizontal="left" vertical="center"/>
    </xf>
    <xf numFmtId="0" fontId="14" fillId="34" borderId="14" xfId="0" applyFont="1" applyFill="1" applyBorder="1" applyAlignment="1">
      <alignment horizontal="right" vertical="center"/>
    </xf>
    <xf numFmtId="3" fontId="26" fillId="0" borderId="14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center"/>
    </xf>
    <xf numFmtId="3" fontId="4" fillId="0" borderId="21" xfId="0" applyNumberFormat="1" applyFont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3" fontId="12" fillId="0" borderId="11" xfId="0" applyNumberFormat="1" applyFont="1" applyFill="1" applyBorder="1" applyAlignment="1">
      <alignment horizontal="left" vertical="center"/>
    </xf>
    <xf numFmtId="0" fontId="0" fillId="0" borderId="22" xfId="0" applyBorder="1" applyAlignment="1">
      <alignment/>
    </xf>
    <xf numFmtId="1" fontId="4" fillId="0" borderId="14" xfId="0" applyNumberFormat="1" applyFont="1" applyFill="1" applyBorder="1" applyAlignment="1">
      <alignment horizontal="right" vertical="center"/>
    </xf>
    <xf numFmtId="0" fontId="16" fillId="34" borderId="14" xfId="0" applyFont="1" applyFill="1" applyBorder="1" applyAlignment="1">
      <alignment horizontal="right" vertical="center"/>
    </xf>
    <xf numFmtId="1" fontId="4" fillId="0" borderId="19" xfId="0" applyNumberFormat="1" applyFont="1" applyBorder="1" applyAlignment="1">
      <alignment horizontal="right" vertical="center"/>
    </xf>
    <xf numFmtId="3" fontId="12" fillId="0" borderId="23" xfId="0" applyNumberFormat="1" applyFont="1" applyBorder="1" applyAlignment="1">
      <alignment horizontal="left" vertical="center"/>
    </xf>
    <xf numFmtId="0" fontId="15" fillId="33" borderId="24" xfId="0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3" fontId="4" fillId="33" borderId="0" xfId="0" applyNumberFormat="1" applyFont="1" applyFill="1" applyBorder="1" applyAlignment="1">
      <alignment horizontal="right" vertical="center"/>
    </xf>
    <xf numFmtId="1" fontId="0" fillId="33" borderId="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1" fontId="0" fillId="33" borderId="11" xfId="0" applyNumberFormat="1" applyFont="1" applyFill="1" applyBorder="1" applyAlignment="1">
      <alignment horizontal="left" vertical="center"/>
    </xf>
    <xf numFmtId="1" fontId="0" fillId="33" borderId="0" xfId="0" applyNumberForma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3" fontId="17" fillId="0" borderId="20" xfId="0" applyNumberFormat="1" applyFont="1" applyFill="1" applyBorder="1" applyAlignment="1">
      <alignment horizontal="left" vertical="center"/>
    </xf>
    <xf numFmtId="1" fontId="4" fillId="36" borderId="14" xfId="0" applyNumberFormat="1" applyFont="1" applyFill="1" applyBorder="1" applyAlignment="1">
      <alignment horizontal="right" vertical="center"/>
    </xf>
    <xf numFmtId="3" fontId="12" fillId="36" borderId="14" xfId="0" applyNumberFormat="1" applyFont="1" applyFill="1" applyBorder="1" applyAlignment="1">
      <alignment horizontal="right" vertical="center"/>
    </xf>
    <xf numFmtId="3" fontId="26" fillId="0" borderId="19" xfId="0" applyNumberFormat="1" applyFont="1" applyBorder="1" applyAlignment="1">
      <alignment horizontal="right" vertical="center"/>
    </xf>
    <xf numFmtId="3" fontId="12" fillId="33" borderId="14" xfId="0" applyNumberFormat="1" applyFont="1" applyFill="1" applyBorder="1" applyAlignment="1">
      <alignment horizontal="right" vertical="center"/>
    </xf>
    <xf numFmtId="0" fontId="12" fillId="0" borderId="25" xfId="0" applyFont="1" applyBorder="1" applyAlignment="1">
      <alignment horizontal="center" vertical="center"/>
    </xf>
    <xf numFmtId="1" fontId="17" fillId="36" borderId="14" xfId="0" applyNumberFormat="1" applyFont="1" applyFill="1" applyBorder="1" applyAlignment="1">
      <alignment horizontal="right" vertical="center"/>
    </xf>
    <xf numFmtId="0" fontId="12" fillId="33" borderId="26" xfId="0" applyFont="1" applyFill="1" applyBorder="1" applyAlignment="1">
      <alignment horizontal="right" vertical="center"/>
    </xf>
    <xf numFmtId="1" fontId="12" fillId="33" borderId="26" xfId="0" applyNumberFormat="1" applyFont="1" applyFill="1" applyBorder="1" applyAlignment="1">
      <alignment horizontal="right" vertical="center"/>
    </xf>
    <xf numFmtId="0" fontId="0" fillId="33" borderId="27" xfId="0" applyFont="1" applyFill="1" applyBorder="1" applyAlignment="1">
      <alignment horizontal="right" vertical="center"/>
    </xf>
    <xf numFmtId="3" fontId="12" fillId="33" borderId="28" xfId="0" applyNumberFormat="1" applyFont="1" applyFill="1" applyBorder="1" applyAlignment="1">
      <alignment horizontal="right" vertical="center"/>
    </xf>
    <xf numFmtId="0" fontId="0" fillId="33" borderId="29" xfId="0" applyFont="1" applyFill="1" applyBorder="1" applyAlignment="1">
      <alignment horizontal="right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16" fillId="0" borderId="33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41" fillId="0" borderId="33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35" xfId="0" applyBorder="1" applyAlignment="1">
      <alignment/>
    </xf>
    <xf numFmtId="0" fontId="43" fillId="0" borderId="17" xfId="0" applyFont="1" applyBorder="1" applyAlignment="1">
      <alignment horizontal="left" vertical="center"/>
    </xf>
    <xf numFmtId="1" fontId="44" fillId="0" borderId="14" xfId="0" applyNumberFormat="1" applyFont="1" applyBorder="1" applyAlignment="1">
      <alignment horizontal="right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43" fillId="0" borderId="15" xfId="0" applyFont="1" applyBorder="1" applyAlignment="1">
      <alignment horizontal="left" vertical="center"/>
    </xf>
    <xf numFmtId="164" fontId="44" fillId="0" borderId="14" xfId="0" applyNumberFormat="1" applyFont="1" applyBorder="1" applyAlignment="1">
      <alignment horizontal="right" vertical="center"/>
    </xf>
    <xf numFmtId="1" fontId="44" fillId="0" borderId="0" xfId="0" applyNumberFormat="1" applyFont="1" applyBorder="1" applyAlignment="1">
      <alignment horizontal="right" vertical="center"/>
    </xf>
    <xf numFmtId="0" fontId="0" fillId="0" borderId="36" xfId="0" applyBorder="1" applyAlignment="1">
      <alignment/>
    </xf>
    <xf numFmtId="0" fontId="0" fillId="0" borderId="21" xfId="0" applyBorder="1" applyAlignment="1">
      <alignment/>
    </xf>
    <xf numFmtId="0" fontId="7" fillId="0" borderId="0" xfId="0" applyFont="1" applyAlignment="1">
      <alignment/>
    </xf>
    <xf numFmtId="1" fontId="44" fillId="0" borderId="37" xfId="0" applyNumberFormat="1" applyFont="1" applyBorder="1" applyAlignment="1">
      <alignment horizontal="right" vertical="center"/>
    </xf>
    <xf numFmtId="164" fontId="44" fillId="0" borderId="0" xfId="0" applyNumberFormat="1" applyFont="1" applyBorder="1" applyAlignment="1">
      <alignment horizontal="right" vertical="center"/>
    </xf>
    <xf numFmtId="3" fontId="47" fillId="0" borderId="14" xfId="0" applyNumberFormat="1" applyFont="1" applyBorder="1" applyAlignment="1">
      <alignment horizontal="right" vertical="center"/>
    </xf>
    <xf numFmtId="1" fontId="48" fillId="0" borderId="14" xfId="0" applyNumberFormat="1" applyFont="1" applyBorder="1" applyAlignment="1">
      <alignment horizontal="right" vertical="center"/>
    </xf>
    <xf numFmtId="1" fontId="49" fillId="38" borderId="14" xfId="0" applyNumberFormat="1" applyFont="1" applyFill="1" applyBorder="1" applyAlignment="1">
      <alignment horizontal="right" vertical="center"/>
    </xf>
    <xf numFmtId="3" fontId="50" fillId="38" borderId="14" xfId="0" applyNumberFormat="1" applyFont="1" applyFill="1" applyBorder="1" applyAlignment="1">
      <alignment horizontal="right" vertical="center"/>
    </xf>
    <xf numFmtId="1" fontId="50" fillId="38" borderId="14" xfId="0" applyNumberFormat="1" applyFont="1" applyFill="1" applyBorder="1" applyAlignment="1">
      <alignment horizontal="right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33" borderId="12" xfId="0" applyFill="1" applyBorder="1" applyAlignment="1">
      <alignment/>
    </xf>
    <xf numFmtId="3" fontId="17" fillId="34" borderId="15" xfId="0" applyNumberFormat="1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right" vertical="center"/>
    </xf>
    <xf numFmtId="3" fontId="17" fillId="34" borderId="17" xfId="0" applyNumberFormat="1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right" vertical="center"/>
    </xf>
    <xf numFmtId="3" fontId="26" fillId="0" borderId="28" xfId="0" applyNumberFormat="1" applyFont="1" applyBorder="1" applyAlignment="1">
      <alignment horizontal="right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53" fillId="33" borderId="37" xfId="0" applyFont="1" applyFill="1" applyBorder="1" applyAlignment="1">
      <alignment vertical="center"/>
    </xf>
    <xf numFmtId="0" fontId="0" fillId="33" borderId="0" xfId="0" applyFill="1" applyAlignment="1">
      <alignment/>
    </xf>
    <xf numFmtId="1" fontId="47" fillId="0" borderId="14" xfId="0" applyNumberFormat="1" applyFont="1" applyFill="1" applyBorder="1" applyAlignment="1">
      <alignment horizontal="center" vertical="center"/>
    </xf>
    <xf numFmtId="1" fontId="57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3" fontId="12" fillId="0" borderId="43" xfId="0" applyNumberFormat="1" applyFont="1" applyBorder="1" applyAlignment="1">
      <alignment horizontal="left" vertical="center"/>
    </xf>
    <xf numFmtId="3" fontId="12" fillId="0" borderId="17" xfId="0" applyNumberFormat="1" applyFont="1" applyBorder="1" applyAlignment="1">
      <alignment horizontal="left" vertical="center"/>
    </xf>
    <xf numFmtId="0" fontId="13" fillId="34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6" fillId="39" borderId="43" xfId="0" applyFont="1" applyFill="1" applyBorder="1" applyAlignment="1">
      <alignment horizontal="left" vertical="center"/>
    </xf>
    <xf numFmtId="0" fontId="16" fillId="39" borderId="16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23" fillId="37" borderId="16" xfId="0" applyFont="1" applyFill="1" applyBorder="1" applyAlignment="1">
      <alignment horizontal="center" vertical="center"/>
    </xf>
    <xf numFmtId="0" fontId="23" fillId="37" borderId="4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7" fillId="0" borderId="17" xfId="0" applyFont="1" applyBorder="1" applyAlignment="1">
      <alignment horizontal="left" vertical="center"/>
    </xf>
    <xf numFmtId="0" fontId="17" fillId="0" borderId="43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33" borderId="43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right" vertical="center"/>
    </xf>
    <xf numFmtId="0" fontId="16" fillId="39" borderId="17" xfId="0" applyFont="1" applyFill="1" applyBorder="1" applyAlignment="1">
      <alignment horizontal="left" vertical="center"/>
    </xf>
    <xf numFmtId="0" fontId="14" fillId="0" borderId="43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1" fontId="14" fillId="36" borderId="43" xfId="0" applyNumberFormat="1" applyFont="1" applyFill="1" applyBorder="1" applyAlignment="1">
      <alignment horizontal="left" vertical="center"/>
    </xf>
    <xf numFmtId="1" fontId="14" fillId="36" borderId="17" xfId="0" applyNumberFormat="1" applyFont="1" applyFill="1" applyBorder="1" applyAlignment="1">
      <alignment horizontal="left" vertical="center"/>
    </xf>
    <xf numFmtId="0" fontId="16" fillId="39" borderId="43" xfId="0" applyFont="1" applyFill="1" applyBorder="1" applyAlignment="1">
      <alignment horizontal="center" vertical="center"/>
    </xf>
    <xf numFmtId="0" fontId="16" fillId="39" borderId="16" xfId="0" applyFont="1" applyFill="1" applyBorder="1" applyAlignment="1">
      <alignment horizontal="center" vertical="center"/>
    </xf>
    <xf numFmtId="0" fontId="16" fillId="39" borderId="17" xfId="0" applyFont="1" applyFill="1" applyBorder="1" applyAlignment="1">
      <alignment horizontal="center" vertical="center"/>
    </xf>
    <xf numFmtId="0" fontId="31" fillId="40" borderId="15" xfId="0" applyFont="1" applyFill="1" applyBorder="1" applyAlignment="1">
      <alignment horizontal="center" vertical="center"/>
    </xf>
    <xf numFmtId="0" fontId="31" fillId="40" borderId="16" xfId="0" applyFont="1" applyFill="1" applyBorder="1" applyAlignment="1">
      <alignment horizontal="center" vertical="center"/>
    </xf>
    <xf numFmtId="0" fontId="31" fillId="40" borderId="37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left" vertical="center"/>
    </xf>
    <xf numFmtId="0" fontId="23" fillId="37" borderId="16" xfId="0" applyFont="1" applyFill="1" applyBorder="1" applyAlignment="1">
      <alignment horizontal="left" vertical="center"/>
    </xf>
    <xf numFmtId="0" fontId="4" fillId="37" borderId="17" xfId="0" applyFont="1" applyFill="1" applyBorder="1" applyAlignment="1">
      <alignment horizontal="left" vertical="center"/>
    </xf>
    <xf numFmtId="0" fontId="23" fillId="37" borderId="15" xfId="0" applyFont="1" applyFill="1" applyBorder="1" applyAlignment="1">
      <alignment horizontal="left" vertical="center"/>
    </xf>
    <xf numFmtId="0" fontId="23" fillId="37" borderId="17" xfId="0" applyFont="1" applyFill="1" applyBorder="1" applyAlignment="1">
      <alignment horizontal="left" vertical="center"/>
    </xf>
    <xf numFmtId="0" fontId="22" fillId="36" borderId="43" xfId="0" applyFont="1" applyFill="1" applyBorder="1" applyAlignment="1">
      <alignment horizontal="left" vertical="center"/>
    </xf>
    <xf numFmtId="0" fontId="22" fillId="36" borderId="17" xfId="0" applyFont="1" applyFill="1" applyBorder="1" applyAlignment="1">
      <alignment horizontal="left" vertical="center"/>
    </xf>
    <xf numFmtId="0" fontId="19" fillId="33" borderId="43" xfId="0" applyFont="1" applyFill="1" applyBorder="1" applyAlignment="1">
      <alignment horizontal="left" vertical="center"/>
    </xf>
    <xf numFmtId="0" fontId="19" fillId="33" borderId="17" xfId="0" applyFont="1" applyFill="1" applyBorder="1" applyAlignment="1">
      <alignment horizontal="left" vertical="center"/>
    </xf>
    <xf numFmtId="1" fontId="12" fillId="0" borderId="15" xfId="0" applyNumberFormat="1" applyFont="1" applyFill="1" applyBorder="1" applyAlignment="1">
      <alignment horizontal="left" vertical="center"/>
    </xf>
    <xf numFmtId="1" fontId="12" fillId="0" borderId="17" xfId="0" applyNumberFormat="1" applyFont="1" applyFill="1" applyBorder="1" applyAlignment="1">
      <alignment horizontal="left" vertical="center"/>
    </xf>
    <xf numFmtId="0" fontId="29" fillId="39" borderId="43" xfId="0" applyFont="1" applyFill="1" applyBorder="1" applyAlignment="1">
      <alignment horizontal="center" vertical="center"/>
    </xf>
    <xf numFmtId="0" fontId="29" fillId="39" borderId="16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1" fontId="14" fillId="0" borderId="15" xfId="0" applyNumberFormat="1" applyFont="1" applyFill="1" applyBorder="1" applyAlignment="1">
      <alignment horizontal="center" vertical="center"/>
    </xf>
    <xf numFmtId="1" fontId="14" fillId="0" borderId="16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40" fillId="0" borderId="33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34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39" borderId="36" xfId="0" applyFont="1" applyFill="1" applyBorder="1" applyAlignment="1">
      <alignment horizontal="center"/>
    </xf>
    <xf numFmtId="0" fontId="42" fillId="39" borderId="21" xfId="0" applyFont="1" applyFill="1" applyBorder="1" applyAlignment="1">
      <alignment horizontal="center"/>
    </xf>
    <xf numFmtId="0" fontId="43" fillId="0" borderId="50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45" fillId="38" borderId="15" xfId="0" applyFont="1" applyFill="1" applyBorder="1" applyAlignment="1">
      <alignment horizontal="center" vertical="center"/>
    </xf>
    <xf numFmtId="0" fontId="45" fillId="38" borderId="16" xfId="0" applyFont="1" applyFill="1" applyBorder="1" applyAlignment="1">
      <alignment horizontal="center" vertical="center"/>
    </xf>
    <xf numFmtId="0" fontId="45" fillId="38" borderId="17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12" fillId="0" borderId="51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46" fillId="38" borderId="50" xfId="0" applyFont="1" applyFill="1" applyBorder="1" applyAlignment="1">
      <alignment horizontal="center" vertical="center"/>
    </xf>
    <xf numFmtId="0" fontId="46" fillId="38" borderId="16" xfId="0" applyFont="1" applyFill="1" applyBorder="1" applyAlignment="1">
      <alignment horizontal="center" vertical="center"/>
    </xf>
    <xf numFmtId="0" fontId="46" fillId="38" borderId="17" xfId="0" applyFont="1" applyFill="1" applyBorder="1" applyAlignment="1">
      <alignment horizontal="center" vertical="center"/>
    </xf>
    <xf numFmtId="0" fontId="12" fillId="0" borderId="50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50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4" fillId="0" borderId="50" xfId="0" applyFont="1" applyBorder="1" applyAlignment="1">
      <alignment horizontal="left" vertical="center"/>
    </xf>
    <xf numFmtId="0" fontId="51" fillId="38" borderId="50" xfId="0" applyFont="1" applyFill="1" applyBorder="1" applyAlignment="1">
      <alignment horizontal="center"/>
    </xf>
    <xf numFmtId="0" fontId="51" fillId="38" borderId="16" xfId="0" applyFont="1" applyFill="1" applyBorder="1" applyAlignment="1">
      <alignment horizontal="center"/>
    </xf>
    <xf numFmtId="0" fontId="51" fillId="38" borderId="52" xfId="0" applyFont="1" applyFill="1" applyBorder="1" applyAlignment="1">
      <alignment horizontal="center"/>
    </xf>
    <xf numFmtId="0" fontId="15" fillId="38" borderId="15" xfId="0" applyFont="1" applyFill="1" applyBorder="1" applyAlignment="1">
      <alignment horizontal="left" vertical="center"/>
    </xf>
    <xf numFmtId="0" fontId="15" fillId="38" borderId="17" xfId="0" applyFont="1" applyFill="1" applyBorder="1" applyAlignment="1">
      <alignment horizontal="left" vertical="center"/>
    </xf>
    <xf numFmtId="0" fontId="3" fillId="38" borderId="50" xfId="0" applyFont="1" applyFill="1" applyBorder="1" applyAlignment="1">
      <alignment horizontal="left" vertical="center"/>
    </xf>
    <xf numFmtId="0" fontId="3" fillId="38" borderId="17" xfId="0" applyFont="1" applyFill="1" applyBorder="1" applyAlignment="1">
      <alignment horizontal="left" vertical="center"/>
    </xf>
    <xf numFmtId="0" fontId="16" fillId="38" borderId="15" xfId="0" applyFont="1" applyFill="1" applyBorder="1" applyAlignment="1">
      <alignment horizontal="left" vertical="center"/>
    </xf>
    <xf numFmtId="0" fontId="16" fillId="38" borderId="17" xfId="0" applyFont="1" applyFill="1" applyBorder="1" applyAlignment="1">
      <alignment horizontal="left" vertical="center"/>
    </xf>
    <xf numFmtId="0" fontId="86" fillId="33" borderId="37" xfId="52" applyFill="1" applyBorder="1" applyAlignment="1" applyProtection="1">
      <alignment horizontal="left" vertical="center"/>
      <protection/>
    </xf>
    <xf numFmtId="0" fontId="86" fillId="33" borderId="13" xfId="52" applyFill="1" applyBorder="1" applyAlignment="1" applyProtection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b/>
        <i val="0"/>
        <u val="double"/>
        <strike/>
        <color indexed="24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rtsa.net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zoomScalePageLayoutView="0" workbookViewId="0" topLeftCell="A1">
      <selection activeCell="T43" sqref="T43"/>
    </sheetView>
  </sheetViews>
  <sheetFormatPr defaultColWidth="9.140625" defaultRowHeight="12.75"/>
  <cols>
    <col min="1" max="1" width="10.421875" style="0" customWidth="1"/>
    <col min="2" max="2" width="8.7109375" style="0" customWidth="1"/>
    <col min="3" max="3" width="7.7109375" style="0" customWidth="1"/>
    <col min="4" max="4" width="7.8515625" style="0" customWidth="1"/>
    <col min="5" max="5" width="8.7109375" style="0" customWidth="1"/>
    <col min="6" max="6" width="8.00390625" style="0" customWidth="1"/>
    <col min="7" max="7" width="7.7109375" style="0" customWidth="1"/>
    <col min="8" max="8" width="7.8515625" style="0" customWidth="1"/>
    <col min="9" max="9" width="9.00390625" style="0" customWidth="1"/>
    <col min="10" max="11" width="8.00390625" style="0" customWidth="1"/>
    <col min="12" max="13" width="7.8515625" style="0" customWidth="1"/>
    <col min="14" max="14" width="7.421875" style="0" customWidth="1"/>
    <col min="15" max="15" width="8.7109375" style="0" customWidth="1"/>
    <col min="16" max="16" width="7.57421875" style="0" customWidth="1"/>
    <col min="17" max="17" width="8.57421875" style="0" customWidth="1"/>
  </cols>
  <sheetData>
    <row r="1" spans="1:17" ht="18.75" thickBot="1">
      <c r="A1" s="174" t="s">
        <v>80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6"/>
    </row>
    <row r="2" spans="1:17" ht="12.75">
      <c r="A2" s="177" t="s">
        <v>0</v>
      </c>
      <c r="B2" s="178"/>
      <c r="C2" s="178"/>
      <c r="D2" s="178"/>
      <c r="E2" s="178"/>
      <c r="F2" s="178"/>
      <c r="G2" s="178"/>
      <c r="H2" s="178"/>
      <c r="I2" s="2"/>
      <c r="J2" s="3" t="s">
        <v>1</v>
      </c>
      <c r="K2" s="4"/>
      <c r="L2" s="4"/>
      <c r="M2" s="4"/>
      <c r="N2" s="4"/>
      <c r="O2" s="4"/>
      <c r="P2" s="4"/>
      <c r="Q2" s="5"/>
    </row>
    <row r="3" spans="1:17" ht="12.75">
      <c r="A3" s="179" t="s">
        <v>2</v>
      </c>
      <c r="B3" s="178"/>
      <c r="C3" s="178"/>
      <c r="D3" s="178"/>
      <c r="E3" s="178"/>
      <c r="F3" s="178"/>
      <c r="G3" s="178"/>
      <c r="H3" s="178"/>
      <c r="I3" s="2"/>
      <c r="J3" s="1" t="s">
        <v>3</v>
      </c>
      <c r="K3" s="6"/>
      <c r="L3" s="6"/>
      <c r="M3" s="6"/>
      <c r="N3" s="7"/>
      <c r="O3" s="1"/>
      <c r="P3" s="8"/>
      <c r="Q3" s="9"/>
    </row>
    <row r="4" spans="1:17" ht="12.75">
      <c r="A4" s="64" t="s">
        <v>4</v>
      </c>
      <c r="B4" s="1"/>
      <c r="C4" s="1"/>
      <c r="D4" s="1"/>
      <c r="E4" s="1"/>
      <c r="F4" s="1"/>
      <c r="G4" s="7"/>
      <c r="H4" s="7"/>
      <c r="I4" s="10"/>
      <c r="J4" s="1" t="s">
        <v>5</v>
      </c>
      <c r="K4" s="1"/>
      <c r="L4" s="1"/>
      <c r="M4" s="1"/>
      <c r="N4" s="1"/>
      <c r="O4" s="1"/>
      <c r="P4" s="11"/>
      <c r="Q4" s="12"/>
    </row>
    <row r="5" spans="1:17" ht="16.5">
      <c r="A5" s="70" t="s">
        <v>6</v>
      </c>
      <c r="B5" s="125"/>
      <c r="C5" s="126"/>
      <c r="D5" s="126"/>
      <c r="E5" s="126"/>
      <c r="F5" s="126"/>
      <c r="G5" s="180" t="str">
        <f>"Sr Citizen"</f>
        <v>Sr Citizen</v>
      </c>
      <c r="H5" s="181"/>
      <c r="I5" s="182"/>
      <c r="J5" s="6" t="s">
        <v>7</v>
      </c>
      <c r="K5" s="1"/>
      <c r="L5" s="1"/>
      <c r="M5" s="1"/>
      <c r="N5" s="1"/>
      <c r="O5" s="1"/>
      <c r="P5" s="1"/>
      <c r="Q5" s="9"/>
    </row>
    <row r="6" spans="1:17" ht="16.5" customHeight="1">
      <c r="A6" s="127" t="s">
        <v>119</v>
      </c>
      <c r="B6" s="128"/>
      <c r="C6" s="128"/>
      <c r="D6" s="128"/>
      <c r="E6" s="129"/>
      <c r="F6" s="47">
        <v>1</v>
      </c>
      <c r="G6" s="170" t="s">
        <v>84</v>
      </c>
      <c r="H6" s="171"/>
      <c r="I6" s="121">
        <f>IF($F$6=1,ROUNDUP((F7*50%),1),(F7*50%*2.26))</f>
        <v>0</v>
      </c>
      <c r="J6" s="183" t="s">
        <v>118</v>
      </c>
      <c r="K6" s="184"/>
      <c r="L6" s="184"/>
      <c r="M6" s="184"/>
      <c r="N6" s="184"/>
      <c r="O6" s="184"/>
      <c r="P6" s="184"/>
      <c r="Q6" s="9"/>
    </row>
    <row r="7" spans="1:17" ht="15">
      <c r="A7" s="127" t="s">
        <v>83</v>
      </c>
      <c r="B7" s="128"/>
      <c r="C7" s="128"/>
      <c r="D7" s="129"/>
      <c r="F7" s="47">
        <v>0</v>
      </c>
      <c r="G7" s="170" t="s">
        <v>21</v>
      </c>
      <c r="H7" s="171"/>
      <c r="I7" s="120">
        <f>IF($F$6=1,ROUNDUP((I6*60%),1),(I6-F7/2*40%))</f>
        <v>0</v>
      </c>
      <c r="P7" s="122"/>
      <c r="Q7" s="13"/>
    </row>
    <row r="8" spans="1:17" ht="12.75">
      <c r="A8" s="172" t="s">
        <v>8</v>
      </c>
      <c r="B8" s="173"/>
      <c r="C8" s="14" t="s">
        <v>9</v>
      </c>
      <c r="D8" s="14" t="s">
        <v>10</v>
      </c>
      <c r="E8" s="14" t="s">
        <v>11</v>
      </c>
      <c r="F8" s="14" t="s">
        <v>12</v>
      </c>
      <c r="G8" s="14" t="s">
        <v>13</v>
      </c>
      <c r="H8" s="14" t="s">
        <v>14</v>
      </c>
      <c r="I8" s="14" t="s">
        <v>15</v>
      </c>
      <c r="J8" s="14" t="s">
        <v>16</v>
      </c>
      <c r="K8" s="14" t="s">
        <v>17</v>
      </c>
      <c r="L8" s="14" t="s">
        <v>18</v>
      </c>
      <c r="M8" s="14" t="s">
        <v>19</v>
      </c>
      <c r="N8" s="14" t="s">
        <v>68</v>
      </c>
      <c r="O8" s="15" t="s">
        <v>20</v>
      </c>
      <c r="P8" s="60"/>
      <c r="Q8" s="59"/>
    </row>
    <row r="9" spans="1:17" ht="12.75">
      <c r="A9" s="130" t="s">
        <v>22</v>
      </c>
      <c r="B9" s="131"/>
      <c r="C9" s="16">
        <v>51</v>
      </c>
      <c r="D9" s="46">
        <f aca="true" t="shared" si="0" ref="D9:N9">C9</f>
        <v>51</v>
      </c>
      <c r="E9" s="46">
        <f t="shared" si="0"/>
        <v>51</v>
      </c>
      <c r="F9" s="46">
        <f t="shared" si="0"/>
        <v>51</v>
      </c>
      <c r="G9" s="46">
        <f t="shared" si="0"/>
        <v>51</v>
      </c>
      <c r="H9" s="16">
        <f t="shared" si="0"/>
        <v>51</v>
      </c>
      <c r="I9" s="16">
        <f t="shared" si="0"/>
        <v>51</v>
      </c>
      <c r="J9" s="46">
        <f t="shared" si="0"/>
        <v>51</v>
      </c>
      <c r="K9" s="46">
        <f t="shared" si="0"/>
        <v>51</v>
      </c>
      <c r="L9" s="46">
        <f t="shared" si="0"/>
        <v>51</v>
      </c>
      <c r="M9" s="46">
        <f t="shared" si="0"/>
        <v>51</v>
      </c>
      <c r="N9" s="46">
        <f t="shared" si="0"/>
        <v>51</v>
      </c>
      <c r="O9" s="18"/>
      <c r="P9" s="61"/>
      <c r="Q9" s="56"/>
    </row>
    <row r="10" spans="1:17" ht="12.75">
      <c r="A10" s="130" t="s">
        <v>115</v>
      </c>
      <c r="B10" s="131"/>
      <c r="C10" s="46">
        <f>ROUND((I7+I6*C9%),0)</f>
        <v>0</v>
      </c>
      <c r="D10" s="46">
        <f>ROUND((I7+I6*D9%),0)</f>
        <v>0</v>
      </c>
      <c r="E10" s="46">
        <f>ROUND((I7+I6*E9%),0)</f>
        <v>0</v>
      </c>
      <c r="F10" s="46">
        <f>ROUND((I7+I6*F9%),0)</f>
        <v>0</v>
      </c>
      <c r="G10" s="46">
        <f>ROUND((I7+I6*G9%),0)</f>
        <v>0</v>
      </c>
      <c r="H10" s="46">
        <f>ROUND((I7+I6*H9%),0)</f>
        <v>0</v>
      </c>
      <c r="I10" s="46">
        <f>ROUND((I7+I6*I9%),0)</f>
        <v>0</v>
      </c>
      <c r="J10" s="46">
        <f>ROUND((I7+I6*J9%),0)</f>
        <v>0</v>
      </c>
      <c r="K10" s="46">
        <f>ROUND((I7+I6*K9%),0)</f>
        <v>0</v>
      </c>
      <c r="L10" s="46">
        <f>ROUND((I7+I6*L9%),0)</f>
        <v>0</v>
      </c>
      <c r="M10" s="46">
        <f>ROUND((I7+I6*M9%),0)</f>
        <v>0</v>
      </c>
      <c r="N10" s="46">
        <f>ROUND((I7+I6*N9%),0)</f>
        <v>0</v>
      </c>
      <c r="O10" s="17">
        <f aca="true" t="shared" si="1" ref="O10:O17">SUM(C10:N10)</f>
        <v>0</v>
      </c>
      <c r="P10" s="61"/>
      <c r="Q10" s="62"/>
    </row>
    <row r="11" spans="1:17" ht="12.75">
      <c r="A11" s="130" t="s">
        <v>79</v>
      </c>
      <c r="B11" s="131"/>
      <c r="C11" s="16">
        <v>0</v>
      </c>
      <c r="D11" s="71">
        <f>C11</f>
        <v>0</v>
      </c>
      <c r="E11" s="71">
        <f aca="true" t="shared" si="2" ref="E11:N11">D11</f>
        <v>0</v>
      </c>
      <c r="F11" s="71">
        <f t="shared" si="2"/>
        <v>0</v>
      </c>
      <c r="G11" s="71">
        <f t="shared" si="2"/>
        <v>0</v>
      </c>
      <c r="H11" s="71">
        <f t="shared" si="2"/>
        <v>0</v>
      </c>
      <c r="I11" s="71">
        <f t="shared" si="2"/>
        <v>0</v>
      </c>
      <c r="J11" s="71">
        <f t="shared" si="2"/>
        <v>0</v>
      </c>
      <c r="K11" s="71">
        <f t="shared" si="2"/>
        <v>0</v>
      </c>
      <c r="L11" s="71">
        <f t="shared" si="2"/>
        <v>0</v>
      </c>
      <c r="M11" s="71">
        <f t="shared" si="2"/>
        <v>0</v>
      </c>
      <c r="N11" s="71">
        <f t="shared" si="2"/>
        <v>0</v>
      </c>
      <c r="O11" s="17"/>
      <c r="P11" s="61"/>
      <c r="Q11" s="62"/>
    </row>
    <row r="12" spans="1:17" ht="12.75">
      <c r="A12" s="130" t="s">
        <v>78</v>
      </c>
      <c r="B12" s="131"/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46">
        <f>E12</f>
        <v>0</v>
      </c>
      <c r="I12" s="16">
        <v>0</v>
      </c>
      <c r="J12" s="16">
        <v>0</v>
      </c>
      <c r="K12" s="46">
        <f>H12</f>
        <v>0</v>
      </c>
      <c r="L12" s="16">
        <v>0</v>
      </c>
      <c r="M12" s="16">
        <v>0</v>
      </c>
      <c r="N12" s="46">
        <f>K12</f>
        <v>0</v>
      </c>
      <c r="O12" s="17">
        <f t="shared" si="1"/>
        <v>0</v>
      </c>
      <c r="P12" s="61"/>
      <c r="Q12" s="56"/>
    </row>
    <row r="13" spans="1:17" ht="12.75">
      <c r="A13" s="130" t="s">
        <v>23</v>
      </c>
      <c r="B13" s="131"/>
      <c r="C13" s="16">
        <v>0</v>
      </c>
      <c r="D13" s="71">
        <f>C13</f>
        <v>0</v>
      </c>
      <c r="E13" s="71">
        <f aca="true" t="shared" si="3" ref="E13:N13">D13</f>
        <v>0</v>
      </c>
      <c r="F13" s="71">
        <f t="shared" si="3"/>
        <v>0</v>
      </c>
      <c r="G13" s="71">
        <f t="shared" si="3"/>
        <v>0</v>
      </c>
      <c r="H13" s="71">
        <f t="shared" si="3"/>
        <v>0</v>
      </c>
      <c r="I13" s="71">
        <f t="shared" si="3"/>
        <v>0</v>
      </c>
      <c r="J13" s="71">
        <f t="shared" si="3"/>
        <v>0</v>
      </c>
      <c r="K13" s="71">
        <f t="shared" si="3"/>
        <v>0</v>
      </c>
      <c r="L13" s="71">
        <f t="shared" si="3"/>
        <v>0</v>
      </c>
      <c r="M13" s="71">
        <f t="shared" si="3"/>
        <v>0</v>
      </c>
      <c r="N13" s="71">
        <f t="shared" si="3"/>
        <v>0</v>
      </c>
      <c r="O13" s="17">
        <f t="shared" si="1"/>
        <v>0</v>
      </c>
      <c r="P13" s="61"/>
      <c r="Q13" s="56"/>
    </row>
    <row r="14" spans="1:17" ht="12.75">
      <c r="A14" s="130" t="s">
        <v>24</v>
      </c>
      <c r="B14" s="131"/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7">
        <f t="shared" si="1"/>
        <v>0</v>
      </c>
      <c r="P14" s="61"/>
      <c r="Q14" s="56"/>
    </row>
    <row r="15" spans="1:17" ht="12.75">
      <c r="A15" s="130" t="s">
        <v>113</v>
      </c>
      <c r="B15" s="131"/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7">
        <f t="shared" si="1"/>
        <v>0</v>
      </c>
      <c r="P15" s="61"/>
      <c r="Q15" s="56"/>
    </row>
    <row r="16" spans="1:17" ht="12.75">
      <c r="A16" s="130" t="s">
        <v>36</v>
      </c>
      <c r="B16" s="131"/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7">
        <f t="shared" si="1"/>
        <v>0</v>
      </c>
      <c r="P16" s="61"/>
      <c r="Q16" s="56"/>
    </row>
    <row r="17" spans="1:17" ht="13.5">
      <c r="A17" s="168" t="s">
        <v>25</v>
      </c>
      <c r="B17" s="169"/>
      <c r="C17" s="19">
        <f>SUM(C10:C16)</f>
        <v>0</v>
      </c>
      <c r="D17" s="19">
        <f aca="true" t="shared" si="4" ref="D17:N17">SUM(D10:D16)</f>
        <v>0</v>
      </c>
      <c r="E17" s="19">
        <f t="shared" si="4"/>
        <v>0</v>
      </c>
      <c r="F17" s="19">
        <f t="shared" si="4"/>
        <v>0</v>
      </c>
      <c r="G17" s="19">
        <f t="shared" si="4"/>
        <v>0</v>
      </c>
      <c r="H17" s="19">
        <f t="shared" si="4"/>
        <v>0</v>
      </c>
      <c r="I17" s="19">
        <f t="shared" si="4"/>
        <v>0</v>
      </c>
      <c r="J17" s="19">
        <f t="shared" si="4"/>
        <v>0</v>
      </c>
      <c r="K17" s="19">
        <f t="shared" si="4"/>
        <v>0</v>
      </c>
      <c r="L17" s="19">
        <f t="shared" si="4"/>
        <v>0</v>
      </c>
      <c r="M17" s="19">
        <f t="shared" si="4"/>
        <v>0</v>
      </c>
      <c r="N17" s="19">
        <f t="shared" si="4"/>
        <v>0</v>
      </c>
      <c r="O17" s="20">
        <f t="shared" si="1"/>
        <v>0</v>
      </c>
      <c r="P17" s="63"/>
      <c r="Q17" s="56"/>
    </row>
    <row r="18" spans="1:17" ht="12.75">
      <c r="A18" s="155" t="s">
        <v>26</v>
      </c>
      <c r="B18" s="156"/>
      <c r="C18" s="156"/>
      <c r="D18" s="21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61"/>
      <c r="Q18" s="56"/>
    </row>
    <row r="19" spans="1:17" ht="12.75">
      <c r="A19" s="130" t="s">
        <v>27</v>
      </c>
      <c r="B19" s="131"/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20">
        <f>SUM(C19:N19)</f>
        <v>0</v>
      </c>
      <c r="P19" s="61"/>
      <c r="Q19" s="56"/>
    </row>
    <row r="20" spans="1:17" ht="12.75">
      <c r="A20" s="138"/>
      <c r="B20" s="131"/>
      <c r="C20" s="16">
        <v>0</v>
      </c>
      <c r="D20" s="16">
        <v>0</v>
      </c>
      <c r="E20" s="16">
        <f aca="true" t="shared" si="5" ref="E20:N20">D20</f>
        <v>0</v>
      </c>
      <c r="F20" s="16">
        <f t="shared" si="5"/>
        <v>0</v>
      </c>
      <c r="G20" s="16">
        <f t="shared" si="5"/>
        <v>0</v>
      </c>
      <c r="H20" s="16">
        <f t="shared" si="5"/>
        <v>0</v>
      </c>
      <c r="I20" s="16">
        <f t="shared" si="5"/>
        <v>0</v>
      </c>
      <c r="J20" s="16">
        <f t="shared" si="5"/>
        <v>0</v>
      </c>
      <c r="K20" s="16">
        <f t="shared" si="5"/>
        <v>0</v>
      </c>
      <c r="L20" s="16">
        <f t="shared" si="5"/>
        <v>0</v>
      </c>
      <c r="M20" s="16">
        <f t="shared" si="5"/>
        <v>0</v>
      </c>
      <c r="N20" s="16">
        <f t="shared" si="5"/>
        <v>0</v>
      </c>
      <c r="O20" s="20">
        <f>SUM(C20:N20)</f>
        <v>0</v>
      </c>
      <c r="P20" s="61"/>
      <c r="Q20" s="56"/>
    </row>
    <row r="21" spans="1:17" ht="12.75">
      <c r="A21" s="166" t="s">
        <v>28</v>
      </c>
      <c r="B21" s="167"/>
      <c r="C21" s="66">
        <f aca="true" t="shared" si="6" ref="C21:N21">SUM(C19:C20)</f>
        <v>0</v>
      </c>
      <c r="D21" s="66">
        <f t="shared" si="6"/>
        <v>0</v>
      </c>
      <c r="E21" s="66">
        <f t="shared" si="6"/>
        <v>0</v>
      </c>
      <c r="F21" s="66">
        <f t="shared" si="6"/>
        <v>0</v>
      </c>
      <c r="G21" s="66">
        <f t="shared" si="6"/>
        <v>0</v>
      </c>
      <c r="H21" s="66">
        <f t="shared" si="6"/>
        <v>0</v>
      </c>
      <c r="I21" s="66">
        <f t="shared" si="6"/>
        <v>0</v>
      </c>
      <c r="J21" s="66">
        <f t="shared" si="6"/>
        <v>0</v>
      </c>
      <c r="K21" s="66">
        <f t="shared" si="6"/>
        <v>0</v>
      </c>
      <c r="L21" s="66">
        <f t="shared" si="6"/>
        <v>0</v>
      </c>
      <c r="M21" s="66">
        <f t="shared" si="6"/>
        <v>0</v>
      </c>
      <c r="N21" s="66">
        <f t="shared" si="6"/>
        <v>0</v>
      </c>
      <c r="O21" s="20">
        <f>SUM(C21:N21)</f>
        <v>0</v>
      </c>
      <c r="P21" s="61"/>
      <c r="Q21" s="56"/>
    </row>
    <row r="22" spans="1:17" ht="12.75">
      <c r="A22" s="153" t="s">
        <v>29</v>
      </c>
      <c r="B22" s="154"/>
      <c r="C22" s="67">
        <f aca="true" t="shared" si="7" ref="C22:N22">(C17-C21)</f>
        <v>0</v>
      </c>
      <c r="D22" s="67">
        <f t="shared" si="7"/>
        <v>0</v>
      </c>
      <c r="E22" s="67">
        <f t="shared" si="7"/>
        <v>0</v>
      </c>
      <c r="F22" s="67">
        <f t="shared" si="7"/>
        <v>0</v>
      </c>
      <c r="G22" s="67">
        <f t="shared" si="7"/>
        <v>0</v>
      </c>
      <c r="H22" s="67">
        <f t="shared" si="7"/>
        <v>0</v>
      </c>
      <c r="I22" s="67">
        <f t="shared" si="7"/>
        <v>0</v>
      </c>
      <c r="J22" s="67">
        <f t="shared" si="7"/>
        <v>0</v>
      </c>
      <c r="K22" s="67">
        <f t="shared" si="7"/>
        <v>0</v>
      </c>
      <c r="L22" s="67">
        <f t="shared" si="7"/>
        <v>0</v>
      </c>
      <c r="M22" s="67">
        <f t="shared" si="7"/>
        <v>0</v>
      </c>
      <c r="N22" s="67">
        <f t="shared" si="7"/>
        <v>0</v>
      </c>
      <c r="O22" s="20">
        <f>SUM(C22:N22)</f>
        <v>0</v>
      </c>
      <c r="P22" s="61"/>
      <c r="Q22" s="56"/>
    </row>
    <row r="23" spans="1:17" ht="12.75">
      <c r="A23" s="155" t="s">
        <v>114</v>
      </c>
      <c r="B23" s="156"/>
      <c r="C23" s="157"/>
      <c r="D23" s="50"/>
      <c r="E23" s="51"/>
      <c r="F23" s="158" t="s">
        <v>30</v>
      </c>
      <c r="G23" s="159"/>
      <c r="H23" s="159"/>
      <c r="I23" s="159"/>
      <c r="J23" s="159"/>
      <c r="K23" s="159"/>
      <c r="L23" s="159"/>
      <c r="M23" s="160"/>
      <c r="N23" s="110"/>
      <c r="O23" s="57"/>
      <c r="P23" s="57"/>
      <c r="Q23" s="58"/>
    </row>
    <row r="24" spans="1:17" ht="12.75">
      <c r="A24" s="161" t="s">
        <v>77</v>
      </c>
      <c r="B24" s="151"/>
      <c r="C24" s="24">
        <f>O17</f>
        <v>0</v>
      </c>
      <c r="D24" s="52"/>
      <c r="E24" s="51"/>
      <c r="F24" s="162" t="s">
        <v>31</v>
      </c>
      <c r="G24" s="163"/>
      <c r="H24" s="25" t="s">
        <v>32</v>
      </c>
      <c r="I24" s="26" t="s">
        <v>33</v>
      </c>
      <c r="J24" s="164" t="s">
        <v>31</v>
      </c>
      <c r="K24" s="162"/>
      <c r="L24" s="165"/>
      <c r="M24" s="25" t="s">
        <v>32</v>
      </c>
      <c r="N24" s="57"/>
      <c r="O24" s="57"/>
      <c r="P24" s="57"/>
      <c r="Q24" s="58"/>
    </row>
    <row r="25" spans="1:17" ht="12.75">
      <c r="A25" s="130" t="s">
        <v>44</v>
      </c>
      <c r="B25" s="131"/>
      <c r="C25" s="24">
        <f>MIN((M34),100000)+MIN(M35,20000)</f>
        <v>0</v>
      </c>
      <c r="D25" s="53"/>
      <c r="E25" s="51"/>
      <c r="F25" s="134" t="s">
        <v>34</v>
      </c>
      <c r="G25" s="135"/>
      <c r="H25" s="16">
        <v>0</v>
      </c>
      <c r="I25" s="27">
        <f>MIN(H25,35000)</f>
        <v>0</v>
      </c>
      <c r="J25" s="152" t="s">
        <v>35</v>
      </c>
      <c r="K25" s="139"/>
      <c r="L25" s="140"/>
      <c r="M25" s="24">
        <f>O42</f>
        <v>0</v>
      </c>
      <c r="N25" s="57"/>
      <c r="O25" s="57"/>
      <c r="P25" s="57"/>
      <c r="Q25" s="58"/>
    </row>
    <row r="26" spans="1:17" ht="12.75">
      <c r="A26" s="130" t="s">
        <v>49</v>
      </c>
      <c r="B26" s="131"/>
      <c r="C26" s="24">
        <f>I36</f>
        <v>0</v>
      </c>
      <c r="D26" s="52"/>
      <c r="E26" s="51"/>
      <c r="F26" s="134" t="s">
        <v>37</v>
      </c>
      <c r="G26" s="135"/>
      <c r="H26" s="16">
        <v>0</v>
      </c>
      <c r="I26" s="27">
        <f>MIN(H26,50000)</f>
        <v>0</v>
      </c>
      <c r="J26" s="138" t="s">
        <v>38</v>
      </c>
      <c r="K26" s="143"/>
      <c r="L26" s="131"/>
      <c r="M26" s="16">
        <v>0</v>
      </c>
      <c r="N26" s="57"/>
      <c r="O26" s="52"/>
      <c r="P26" s="57"/>
      <c r="Q26" s="58"/>
    </row>
    <row r="27" spans="1:17" ht="12.75">
      <c r="A27" s="130" t="s">
        <v>54</v>
      </c>
      <c r="B27" s="131"/>
      <c r="C27" s="24">
        <f>I34</f>
        <v>0</v>
      </c>
      <c r="D27" s="52"/>
      <c r="E27" s="51"/>
      <c r="F27" s="134" t="s">
        <v>39</v>
      </c>
      <c r="G27" s="135"/>
      <c r="H27" s="16">
        <v>0</v>
      </c>
      <c r="I27" s="27">
        <f>MIN(H27,40000)</f>
        <v>0</v>
      </c>
      <c r="J27" s="138" t="s">
        <v>41</v>
      </c>
      <c r="K27" s="143"/>
      <c r="L27" s="131"/>
      <c r="M27" s="16">
        <v>0</v>
      </c>
      <c r="N27" s="57"/>
      <c r="O27" s="57"/>
      <c r="P27" s="57"/>
      <c r="Q27" s="58"/>
    </row>
    <row r="28" spans="1:17" ht="12.75">
      <c r="A28" s="150" t="s">
        <v>55</v>
      </c>
      <c r="B28" s="151"/>
      <c r="C28" s="69">
        <f>MROUND(IF((C24-C25-C26-C27)&lt;=250000,0,(C24-C25-C26-C27)),10)</f>
        <v>0</v>
      </c>
      <c r="D28" s="52"/>
      <c r="E28" s="51"/>
      <c r="F28" s="134" t="s">
        <v>40</v>
      </c>
      <c r="G28" s="135"/>
      <c r="H28" s="16">
        <v>0</v>
      </c>
      <c r="I28" s="27">
        <f>H28</f>
        <v>0</v>
      </c>
      <c r="J28" s="138" t="s">
        <v>76</v>
      </c>
      <c r="K28" s="143"/>
      <c r="L28" s="131"/>
      <c r="M28" s="16">
        <v>0</v>
      </c>
      <c r="N28" s="57"/>
      <c r="O28" s="57"/>
      <c r="P28" s="57"/>
      <c r="Q28" s="58"/>
    </row>
    <row r="29" spans="1:17" ht="12.75">
      <c r="A29" s="132" t="str">
        <f>"Income Tax for Sr Citizen "</f>
        <v>Income Tax for Sr Citizen </v>
      </c>
      <c r="B29" s="133"/>
      <c r="C29" s="149"/>
      <c r="D29" s="52"/>
      <c r="E29" s="51"/>
      <c r="F29" s="134" t="s">
        <v>42</v>
      </c>
      <c r="G29" s="135"/>
      <c r="H29" s="16">
        <v>0</v>
      </c>
      <c r="I29" s="27">
        <f>H29</f>
        <v>0</v>
      </c>
      <c r="J29" s="138" t="s">
        <v>43</v>
      </c>
      <c r="K29" s="139"/>
      <c r="L29" s="140"/>
      <c r="M29" s="16">
        <v>0</v>
      </c>
      <c r="N29" s="57"/>
      <c r="O29" s="57"/>
      <c r="P29" s="57"/>
      <c r="Q29" s="58"/>
    </row>
    <row r="30" spans="1:17" ht="12.75">
      <c r="A30" s="130" t="str">
        <f>"UP TO Rs 250000 "</f>
        <v>UP TO Rs 250000 </v>
      </c>
      <c r="B30" s="131"/>
      <c r="C30" s="29">
        <v>0</v>
      </c>
      <c r="D30" s="54"/>
      <c r="E30" s="51"/>
      <c r="F30" s="134" t="s">
        <v>45</v>
      </c>
      <c r="G30" s="135"/>
      <c r="H30" s="16">
        <v>0</v>
      </c>
      <c r="I30" s="27">
        <f>H30</f>
        <v>0</v>
      </c>
      <c r="J30" s="138" t="s">
        <v>46</v>
      </c>
      <c r="K30" s="139"/>
      <c r="L30" s="140"/>
      <c r="M30" s="16">
        <v>0</v>
      </c>
      <c r="N30" s="57"/>
      <c r="O30" s="57"/>
      <c r="P30" s="57"/>
      <c r="Q30" s="58"/>
    </row>
    <row r="31" spans="1:17" ht="12.75">
      <c r="A31" s="130" t="str">
        <f>"Rs250001-Rs500000"</f>
        <v>Rs250001-Rs500000</v>
      </c>
      <c r="B31" s="131"/>
      <c r="C31" s="29">
        <f>IF(C28&lt;=250000,0,IF(AND(C28&gt;250000,C28&lt;=500000),ROUND(((C28-250000)*10%),0),25000))</f>
        <v>0</v>
      </c>
      <c r="D31" s="52"/>
      <c r="E31" s="51"/>
      <c r="F31" s="134" t="s">
        <v>47</v>
      </c>
      <c r="G31" s="135"/>
      <c r="H31" s="16">
        <v>0</v>
      </c>
      <c r="I31" s="27">
        <f>H31</f>
        <v>0</v>
      </c>
      <c r="J31" s="138" t="s">
        <v>48</v>
      </c>
      <c r="K31" s="139"/>
      <c r="L31" s="140"/>
      <c r="M31" s="16">
        <v>0</v>
      </c>
      <c r="N31" s="57"/>
      <c r="O31" s="57"/>
      <c r="P31" s="57"/>
      <c r="Q31" s="58"/>
    </row>
    <row r="32" spans="1:17" ht="12.75">
      <c r="A32" s="130" t="s">
        <v>58</v>
      </c>
      <c r="B32" s="131"/>
      <c r="C32" s="29">
        <f>IF(C28&lt;=500000,0,IF(AND(C28&gt;500000,C28&lt;=800000),ROUND(((C28-500000)*20%),0),(60000)))</f>
        <v>0</v>
      </c>
      <c r="D32" s="52"/>
      <c r="E32" s="51"/>
      <c r="F32" s="134" t="s">
        <v>50</v>
      </c>
      <c r="G32" s="135"/>
      <c r="H32" s="16">
        <v>0</v>
      </c>
      <c r="I32" s="27">
        <f>MIN(H32,15000)</f>
        <v>0</v>
      </c>
      <c r="J32" s="138" t="s">
        <v>51</v>
      </c>
      <c r="K32" s="139"/>
      <c r="L32" s="140"/>
      <c r="M32" s="16">
        <v>0</v>
      </c>
      <c r="N32" s="57"/>
      <c r="O32" s="57"/>
      <c r="P32" s="57"/>
      <c r="Q32" s="58"/>
    </row>
    <row r="33" spans="1:17" ht="12.75">
      <c r="A33" s="130" t="s">
        <v>60</v>
      </c>
      <c r="B33" s="131"/>
      <c r="C33" s="29">
        <f>IF(C28&gt;800000,ROUND(((C28-800000)*30%),0),(0))</f>
        <v>0</v>
      </c>
      <c r="D33" s="52"/>
      <c r="E33" s="51"/>
      <c r="F33" s="134" t="s">
        <v>52</v>
      </c>
      <c r="G33" s="135"/>
      <c r="H33" s="16">
        <v>0</v>
      </c>
      <c r="I33" s="27">
        <f>H33</f>
        <v>0</v>
      </c>
      <c r="J33" s="138" t="s">
        <v>53</v>
      </c>
      <c r="K33" s="139"/>
      <c r="L33" s="140"/>
      <c r="M33" s="16"/>
      <c r="N33" s="57"/>
      <c r="O33" s="57"/>
      <c r="P33" s="57"/>
      <c r="Q33" s="58"/>
    </row>
    <row r="34" spans="1:17" ht="12.75">
      <c r="A34" s="130" t="s">
        <v>61</v>
      </c>
      <c r="B34" s="131"/>
      <c r="C34" s="29">
        <f>SUM(C30:C33)</f>
        <v>0</v>
      </c>
      <c r="D34" s="52"/>
      <c r="E34" s="55"/>
      <c r="F34" s="147" t="s">
        <v>82</v>
      </c>
      <c r="G34" s="148"/>
      <c r="H34" s="31">
        <f>SUM(H25:H33)</f>
        <v>0</v>
      </c>
      <c r="I34" s="27">
        <f>SUM(I25:I33)</f>
        <v>0</v>
      </c>
      <c r="J34" s="138" t="s">
        <v>56</v>
      </c>
      <c r="K34" s="143"/>
      <c r="L34" s="131"/>
      <c r="M34" s="28">
        <f>MIN(SUM(M25:M33),100000)</f>
        <v>0</v>
      </c>
      <c r="N34" s="57"/>
      <c r="O34" s="57"/>
      <c r="P34" s="57"/>
      <c r="Q34" s="58"/>
    </row>
    <row r="35" spans="1:17" ht="12.75">
      <c r="A35" s="130" t="s">
        <v>63</v>
      </c>
      <c r="B35" s="131"/>
      <c r="C35" s="29">
        <f>ROUND((C34*3%),0)</f>
        <v>0</v>
      </c>
      <c r="D35" s="52"/>
      <c r="E35" s="51"/>
      <c r="F35" s="136" t="s">
        <v>59</v>
      </c>
      <c r="G35" s="136"/>
      <c r="H35" s="136"/>
      <c r="I35" s="137"/>
      <c r="J35" s="138" t="s">
        <v>57</v>
      </c>
      <c r="K35" s="139"/>
      <c r="L35" s="140"/>
      <c r="M35" s="30">
        <v>0</v>
      </c>
      <c r="N35" s="52"/>
      <c r="O35" s="52"/>
      <c r="P35" s="52"/>
      <c r="Q35" s="56"/>
    </row>
    <row r="36" spans="1:17" ht="12.75">
      <c r="A36" s="141" t="s">
        <v>64</v>
      </c>
      <c r="B36" s="142"/>
      <c r="C36" s="29">
        <f>MROUND(SUM(C34:C35),10)</f>
        <v>0</v>
      </c>
      <c r="D36" s="52"/>
      <c r="E36" s="55"/>
      <c r="F36" s="143" t="s">
        <v>62</v>
      </c>
      <c r="G36" s="131"/>
      <c r="H36" s="16">
        <v>0</v>
      </c>
      <c r="I36" s="48">
        <f>MIN(H36,150000)</f>
        <v>0</v>
      </c>
      <c r="J36" s="144" t="s">
        <v>117</v>
      </c>
      <c r="K36" s="145"/>
      <c r="L36" s="146"/>
      <c r="M36" s="28">
        <f>M34+MIN(M35,20000)</f>
        <v>0</v>
      </c>
      <c r="N36" s="57"/>
      <c r="O36" s="57"/>
      <c r="P36" s="57"/>
      <c r="Q36" s="58"/>
    </row>
    <row r="37" spans="1:17" ht="12.75">
      <c r="A37" s="130" t="s">
        <v>65</v>
      </c>
      <c r="B37" s="131"/>
      <c r="C37" s="29">
        <f>(O19)</f>
        <v>0</v>
      </c>
      <c r="D37" s="52"/>
      <c r="E37" s="52"/>
      <c r="F37" s="57"/>
      <c r="G37" s="52"/>
      <c r="H37" s="52"/>
      <c r="I37" s="52"/>
      <c r="J37" s="57"/>
      <c r="K37" s="57"/>
      <c r="L37" s="57"/>
      <c r="M37" s="57"/>
      <c r="N37" s="52"/>
      <c r="O37" s="52"/>
      <c r="P37" s="52"/>
      <c r="Q37" s="56"/>
    </row>
    <row r="38" spans="1:17" ht="15">
      <c r="A38" s="132" t="s">
        <v>66</v>
      </c>
      <c r="B38" s="133"/>
      <c r="C38" s="32">
        <f>IF((C36-C37)&gt;0,(C36-C37),0)</f>
        <v>0</v>
      </c>
      <c r="D38" s="52"/>
      <c r="E38" s="52"/>
      <c r="F38" s="57"/>
      <c r="G38" s="119"/>
      <c r="H38" s="118" t="s">
        <v>116</v>
      </c>
      <c r="I38" s="118"/>
      <c r="J38" s="118"/>
      <c r="K38" s="118"/>
      <c r="L38" s="118"/>
      <c r="M38" s="118"/>
      <c r="N38" s="118"/>
      <c r="O38" s="219" t="s">
        <v>75</v>
      </c>
      <c r="P38" s="219"/>
      <c r="Q38" s="220"/>
    </row>
    <row r="39" spans="1:17" ht="12.75">
      <c r="A39" s="65" t="s">
        <v>81</v>
      </c>
      <c r="B39" s="33" t="s">
        <v>67</v>
      </c>
      <c r="C39" s="33" t="s">
        <v>9</v>
      </c>
      <c r="D39" s="33" t="s">
        <v>10</v>
      </c>
      <c r="E39" s="33" t="s">
        <v>11</v>
      </c>
      <c r="F39" s="33" t="s">
        <v>12</v>
      </c>
      <c r="G39" s="33" t="s">
        <v>13</v>
      </c>
      <c r="H39" s="33" t="s">
        <v>14</v>
      </c>
      <c r="I39" s="111" t="s">
        <v>15</v>
      </c>
      <c r="J39" s="33" t="s">
        <v>16</v>
      </c>
      <c r="K39" s="113" t="s">
        <v>17</v>
      </c>
      <c r="L39" s="33" t="s">
        <v>18</v>
      </c>
      <c r="M39" s="33" t="s">
        <v>19</v>
      </c>
      <c r="N39" s="33" t="s">
        <v>68</v>
      </c>
      <c r="O39" s="34" t="s">
        <v>69</v>
      </c>
      <c r="P39" s="35" t="s">
        <v>70</v>
      </c>
      <c r="Q39" s="36" t="s">
        <v>71</v>
      </c>
    </row>
    <row r="40" spans="1:17" ht="12.75">
      <c r="A40" s="37" t="s">
        <v>72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112">
        <v>0</v>
      </c>
      <c r="J40" s="38">
        <v>0</v>
      </c>
      <c r="K40" s="114">
        <v>0</v>
      </c>
      <c r="L40" s="38">
        <v>0</v>
      </c>
      <c r="M40" s="38">
        <v>0</v>
      </c>
      <c r="N40" s="38">
        <v>0</v>
      </c>
      <c r="O40" s="72"/>
      <c r="P40" s="73"/>
      <c r="Q40" s="74"/>
    </row>
    <row r="41" spans="1:17" ht="12.75">
      <c r="A41" s="123" t="s">
        <v>73</v>
      </c>
      <c r="B41" s="124"/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112">
        <v>0</v>
      </c>
      <c r="J41" s="38">
        <v>0</v>
      </c>
      <c r="K41" s="114">
        <v>0</v>
      </c>
      <c r="L41" s="38">
        <v>0</v>
      </c>
      <c r="M41" s="38">
        <v>0</v>
      </c>
      <c r="N41" s="38">
        <v>0</v>
      </c>
      <c r="O41" s="75"/>
      <c r="P41" s="75"/>
      <c r="Q41" s="76"/>
    </row>
    <row r="42" spans="1:17" ht="12.75">
      <c r="A42" s="123" t="s">
        <v>74</v>
      </c>
      <c r="B42" s="124"/>
      <c r="C42" s="39">
        <f>(B40+C40-C41)</f>
        <v>0</v>
      </c>
      <c r="D42" s="39">
        <f>(C42+D40-D41)</f>
        <v>0</v>
      </c>
      <c r="E42" s="39">
        <f aca="true" t="shared" si="8" ref="E42:N42">(D42+E40-E41)</f>
        <v>0</v>
      </c>
      <c r="F42" s="39">
        <f t="shared" si="8"/>
        <v>0</v>
      </c>
      <c r="G42" s="39">
        <f t="shared" si="8"/>
        <v>0</v>
      </c>
      <c r="H42" s="39">
        <f t="shared" si="8"/>
        <v>0</v>
      </c>
      <c r="I42" s="39">
        <f t="shared" si="8"/>
        <v>0</v>
      </c>
      <c r="J42" s="115">
        <f t="shared" si="8"/>
        <v>0</v>
      </c>
      <c r="K42" s="39">
        <f t="shared" si="8"/>
        <v>0</v>
      </c>
      <c r="L42" s="39">
        <f t="shared" si="8"/>
        <v>0</v>
      </c>
      <c r="M42" s="39">
        <f t="shared" si="8"/>
        <v>0</v>
      </c>
      <c r="N42" s="39">
        <f t="shared" si="8"/>
        <v>0</v>
      </c>
      <c r="O42" s="39">
        <f>SUM(C40:N40)</f>
        <v>0</v>
      </c>
      <c r="P42" s="39">
        <f>SUM(C42:N42)/12*8%</f>
        <v>0</v>
      </c>
      <c r="Q42" s="68">
        <f>(B40+O42+P42)</f>
        <v>0</v>
      </c>
    </row>
    <row r="43" spans="1:17" ht="12.75">
      <c r="A43" s="49"/>
      <c r="B43" s="40"/>
      <c r="C43" s="41"/>
      <c r="D43" s="41"/>
      <c r="E43" s="41"/>
      <c r="F43" s="41"/>
      <c r="G43" s="41"/>
      <c r="H43" s="42"/>
      <c r="I43" s="41"/>
      <c r="J43" s="41"/>
      <c r="K43" s="41"/>
      <c r="L43" s="41"/>
      <c r="M43" s="41"/>
      <c r="N43" s="41"/>
      <c r="O43" s="41"/>
      <c r="P43" s="43"/>
      <c r="Q43" s="44"/>
    </row>
    <row r="44" spans="1:17" ht="13.5" thickBot="1">
      <c r="A44" s="117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116"/>
    </row>
  </sheetData>
  <sheetProtection/>
  <protectedRanges>
    <protectedRange password="CC61" sqref="D25 C24 C26:C28" name="Range1"/>
  </protectedRanges>
  <mergeCells count="71">
    <mergeCell ref="A1:Q1"/>
    <mergeCell ref="A2:H2"/>
    <mergeCell ref="A3:H3"/>
    <mergeCell ref="G6:H6"/>
    <mergeCell ref="G5:I5"/>
    <mergeCell ref="J6:P6"/>
    <mergeCell ref="A10:B10"/>
    <mergeCell ref="A11:B11"/>
    <mergeCell ref="A12:B12"/>
    <mergeCell ref="A13:B13"/>
    <mergeCell ref="A7:D7"/>
    <mergeCell ref="G7:H7"/>
    <mergeCell ref="A8:B8"/>
    <mergeCell ref="A9:B9"/>
    <mergeCell ref="A18:C18"/>
    <mergeCell ref="A19:B19"/>
    <mergeCell ref="A20:B20"/>
    <mergeCell ref="A21:B21"/>
    <mergeCell ref="A14:B14"/>
    <mergeCell ref="A15:B15"/>
    <mergeCell ref="A16:B16"/>
    <mergeCell ref="A17:B17"/>
    <mergeCell ref="A22:B22"/>
    <mergeCell ref="A23:C23"/>
    <mergeCell ref="F23:M23"/>
    <mergeCell ref="A24:B24"/>
    <mergeCell ref="F24:G24"/>
    <mergeCell ref="J24:L24"/>
    <mergeCell ref="A25:B25"/>
    <mergeCell ref="F25:G25"/>
    <mergeCell ref="J25:L25"/>
    <mergeCell ref="A26:B26"/>
    <mergeCell ref="F26:G26"/>
    <mergeCell ref="J26:L26"/>
    <mergeCell ref="A27:B27"/>
    <mergeCell ref="F27:G27"/>
    <mergeCell ref="J27:L27"/>
    <mergeCell ref="A28:B28"/>
    <mergeCell ref="F28:G28"/>
    <mergeCell ref="J28:L28"/>
    <mergeCell ref="F29:G29"/>
    <mergeCell ref="J29:L29"/>
    <mergeCell ref="A30:B30"/>
    <mergeCell ref="F30:G30"/>
    <mergeCell ref="J30:L30"/>
    <mergeCell ref="A29:C29"/>
    <mergeCell ref="F34:G34"/>
    <mergeCell ref="J34:L34"/>
    <mergeCell ref="J31:L31"/>
    <mergeCell ref="A32:B32"/>
    <mergeCell ref="F32:G32"/>
    <mergeCell ref="J32:L32"/>
    <mergeCell ref="J33:L33"/>
    <mergeCell ref="O38:Q38"/>
    <mergeCell ref="A41:B41"/>
    <mergeCell ref="A35:B35"/>
    <mergeCell ref="F35:I35"/>
    <mergeCell ref="J35:L35"/>
    <mergeCell ref="A36:B36"/>
    <mergeCell ref="F36:G36"/>
    <mergeCell ref="J36:L36"/>
    <mergeCell ref="A42:B42"/>
    <mergeCell ref="B5:F5"/>
    <mergeCell ref="A6:E6"/>
    <mergeCell ref="A37:B37"/>
    <mergeCell ref="A38:B38"/>
    <mergeCell ref="A33:B33"/>
    <mergeCell ref="F33:G33"/>
    <mergeCell ref="A31:B31"/>
    <mergeCell ref="F31:G31"/>
    <mergeCell ref="A34:B34"/>
  </mergeCells>
  <conditionalFormatting sqref="C38">
    <cfRule type="cellIs" priority="1" dxfId="0" operator="lessThan" stopIfTrue="1">
      <formula>0</formula>
    </cfRule>
  </conditionalFormatting>
  <hyperlinks>
    <hyperlink ref="O38:Q38" r:id="rId1" display="website: www.irtsa.net"/>
  </hyperlinks>
  <printOptions horizontalCentered="1"/>
  <pageMargins left="0.1" right="0.25" top="0.25" bottom="0.25" header="0.36" footer="0.5"/>
  <pageSetup fitToHeight="1" fitToWidth="1" horizontalDpi="300" verticalDpi="300" orientation="landscape" scale="97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4:K34"/>
  <sheetViews>
    <sheetView zoomScalePageLayoutView="0" workbookViewId="0" topLeftCell="A3">
      <selection activeCell="K16" sqref="K16"/>
    </sheetView>
  </sheetViews>
  <sheetFormatPr defaultColWidth="9.140625" defaultRowHeight="12.75"/>
  <cols>
    <col min="4" max="4" width="10.7109375" style="0" customWidth="1"/>
    <col min="5" max="5" width="6.7109375" style="0" customWidth="1"/>
    <col min="7" max="7" width="13.28125" style="0" customWidth="1"/>
    <col min="8" max="8" width="16.140625" style="0" customWidth="1"/>
  </cols>
  <sheetData>
    <row r="3" ht="13.5" thickBot="1"/>
    <row r="4" spans="2:9" ht="13.5" thickTop="1">
      <c r="B4" s="77"/>
      <c r="C4" s="78"/>
      <c r="D4" s="78"/>
      <c r="E4" s="78"/>
      <c r="F4" s="78"/>
      <c r="G4" s="78"/>
      <c r="H4" s="78"/>
      <c r="I4" s="79"/>
    </row>
    <row r="5" spans="2:9" ht="12.75">
      <c r="B5" s="80"/>
      <c r="C5" s="81"/>
      <c r="D5" s="81"/>
      <c r="E5" s="81"/>
      <c r="F5" s="81"/>
      <c r="G5" s="81"/>
      <c r="H5" s="81"/>
      <c r="I5" s="82"/>
    </row>
    <row r="6" spans="2:9" ht="15.75">
      <c r="B6" s="185" t="s">
        <v>85</v>
      </c>
      <c r="C6" s="186"/>
      <c r="D6" s="186"/>
      <c r="E6" s="186"/>
      <c r="F6" s="186"/>
      <c r="G6" s="186"/>
      <c r="H6" s="186"/>
      <c r="I6" s="187"/>
    </row>
    <row r="7" spans="2:9" ht="12.75">
      <c r="B7" s="83" t="s">
        <v>86</v>
      </c>
      <c r="C7" s="188"/>
      <c r="D7" s="188"/>
      <c r="E7" s="188"/>
      <c r="F7" s="81"/>
      <c r="G7" s="85" t="s">
        <v>87</v>
      </c>
      <c r="H7" s="86"/>
      <c r="I7" s="82"/>
    </row>
    <row r="8" spans="2:9" ht="12.75">
      <c r="B8" s="87"/>
      <c r="C8" s="84"/>
      <c r="D8" s="84"/>
      <c r="E8" s="84"/>
      <c r="F8" s="81"/>
      <c r="G8" s="88"/>
      <c r="H8" s="86"/>
      <c r="I8" s="82"/>
    </row>
    <row r="9" spans="2:9" ht="15">
      <c r="B9" s="189" t="s">
        <v>88</v>
      </c>
      <c r="C9" s="190"/>
      <c r="D9" s="190"/>
      <c r="E9" s="190"/>
      <c r="F9" s="190"/>
      <c r="G9" s="190"/>
      <c r="H9" s="190"/>
      <c r="I9" s="89"/>
    </row>
    <row r="10" spans="2:9" ht="12.75">
      <c r="B10" s="80"/>
      <c r="C10" s="81"/>
      <c r="D10" s="81"/>
      <c r="E10" s="81"/>
      <c r="F10" s="81"/>
      <c r="G10" s="81"/>
      <c r="H10" s="81"/>
      <c r="I10" s="82"/>
    </row>
    <row r="11" spans="2:9" ht="15">
      <c r="B11" s="191" t="s">
        <v>89</v>
      </c>
      <c r="C11" s="192"/>
      <c r="D11" s="91">
        <v>0</v>
      </c>
      <c r="E11" s="81"/>
      <c r="F11" s="193" t="s">
        <v>26</v>
      </c>
      <c r="G11" s="194"/>
      <c r="H11" s="195"/>
      <c r="I11" s="82"/>
    </row>
    <row r="12" spans="2:9" ht="15">
      <c r="B12" s="191" t="s">
        <v>90</v>
      </c>
      <c r="C12" s="192"/>
      <c r="D12" s="91">
        <v>0</v>
      </c>
      <c r="E12" s="81"/>
      <c r="F12" s="92"/>
      <c r="G12" s="81"/>
      <c r="H12" s="93"/>
      <c r="I12" s="82"/>
    </row>
    <row r="13" spans="2:9" ht="15">
      <c r="B13" s="196" t="s">
        <v>91</v>
      </c>
      <c r="C13" s="197"/>
      <c r="D13" s="91">
        <v>0</v>
      </c>
      <c r="E13" s="81"/>
      <c r="F13" s="94" t="s">
        <v>92</v>
      </c>
      <c r="G13" s="90"/>
      <c r="H13" s="91">
        <v>0</v>
      </c>
      <c r="I13" s="82"/>
    </row>
    <row r="14" spans="2:9" ht="15">
      <c r="B14" s="191" t="s">
        <v>93</v>
      </c>
      <c r="C14" s="192"/>
      <c r="D14" s="91">
        <v>0</v>
      </c>
      <c r="E14" s="81"/>
      <c r="F14" s="198" t="s">
        <v>94</v>
      </c>
      <c r="G14" s="192"/>
      <c r="H14" s="91">
        <v>0</v>
      </c>
      <c r="I14" s="82"/>
    </row>
    <row r="15" spans="2:9" ht="15">
      <c r="B15" s="191" t="s">
        <v>95</v>
      </c>
      <c r="C15" s="192"/>
      <c r="D15" s="95">
        <v>0</v>
      </c>
      <c r="E15" s="81"/>
      <c r="F15" s="199"/>
      <c r="G15" s="199"/>
      <c r="H15" s="96"/>
      <c r="I15" s="82"/>
    </row>
    <row r="16" spans="2:11" ht="15">
      <c r="B16" s="97"/>
      <c r="C16" s="98"/>
      <c r="D16" s="98"/>
      <c r="E16" s="81"/>
      <c r="F16" s="199"/>
      <c r="G16" s="199"/>
      <c r="H16" s="96"/>
      <c r="I16" s="82"/>
      <c r="K16" s="99"/>
    </row>
    <row r="17" spans="2:9" ht="12.75">
      <c r="B17" s="80"/>
      <c r="C17" s="81"/>
      <c r="D17" s="81"/>
      <c r="E17" s="81"/>
      <c r="F17" s="81"/>
      <c r="G17" s="81"/>
      <c r="H17" s="81"/>
      <c r="I17" s="82"/>
    </row>
    <row r="18" spans="2:9" ht="15">
      <c r="B18" s="200"/>
      <c r="C18" s="201"/>
      <c r="D18" s="100"/>
      <c r="E18" s="81"/>
      <c r="F18" s="199"/>
      <c r="G18" s="199"/>
      <c r="H18" s="101"/>
      <c r="I18" s="82"/>
    </row>
    <row r="19" spans="2:9" ht="15.75">
      <c r="B19" s="202" t="s">
        <v>96</v>
      </c>
      <c r="C19" s="203"/>
      <c r="D19" s="204"/>
      <c r="E19" s="81"/>
      <c r="F19" s="193" t="s">
        <v>97</v>
      </c>
      <c r="G19" s="194"/>
      <c r="H19" s="195"/>
      <c r="I19" s="82"/>
    </row>
    <row r="20" spans="2:9" ht="15">
      <c r="B20" s="205" t="s">
        <v>98</v>
      </c>
      <c r="C20" s="206"/>
      <c r="D20" s="102">
        <f>D11*D12%</f>
        <v>0</v>
      </c>
      <c r="E20" s="81"/>
      <c r="F20" s="198" t="s">
        <v>99</v>
      </c>
      <c r="G20" s="192"/>
      <c r="H20" s="103">
        <f>(D21*D15/30)</f>
        <v>0</v>
      </c>
      <c r="I20" s="82"/>
    </row>
    <row r="21" spans="2:9" ht="15">
      <c r="B21" s="205" t="s">
        <v>100</v>
      </c>
      <c r="C21" s="206"/>
      <c r="D21" s="102">
        <f>SUM(D20+D11)</f>
        <v>0</v>
      </c>
      <c r="E21" s="81"/>
      <c r="F21" s="198" t="s">
        <v>101</v>
      </c>
      <c r="G21" s="192"/>
      <c r="H21" s="103">
        <f>D21*16.5</f>
        <v>0</v>
      </c>
      <c r="I21" s="82"/>
    </row>
    <row r="22" spans="2:9" ht="15">
      <c r="B22" s="207" t="s">
        <v>102</v>
      </c>
      <c r="C22" s="208"/>
      <c r="D22" s="102">
        <f>D11*50%</f>
        <v>0</v>
      </c>
      <c r="E22" s="81"/>
      <c r="F22" s="198" t="s">
        <v>103</v>
      </c>
      <c r="G22" s="192"/>
      <c r="H22" s="103">
        <f>(D23*8.194*12)</f>
        <v>0</v>
      </c>
      <c r="I22" s="82"/>
    </row>
    <row r="23" spans="2:9" ht="15">
      <c r="B23" s="205" t="s">
        <v>104</v>
      </c>
      <c r="C23" s="206"/>
      <c r="D23" s="102">
        <f>D22*40%</f>
        <v>0</v>
      </c>
      <c r="E23" s="81"/>
      <c r="F23" s="198" t="s">
        <v>105</v>
      </c>
      <c r="G23" s="192"/>
      <c r="H23" s="103">
        <f>D13</f>
        <v>0</v>
      </c>
      <c r="I23" s="82"/>
    </row>
    <row r="24" spans="2:9" ht="15">
      <c r="B24" s="209" t="s">
        <v>106</v>
      </c>
      <c r="C24" s="206"/>
      <c r="D24" s="102">
        <f>(D22-D23)</f>
        <v>0</v>
      </c>
      <c r="E24" s="81"/>
      <c r="F24" s="198" t="s">
        <v>107</v>
      </c>
      <c r="G24" s="192"/>
      <c r="H24" s="103">
        <f>D14</f>
        <v>0</v>
      </c>
      <c r="I24" s="82"/>
    </row>
    <row r="25" spans="2:9" ht="18">
      <c r="B25" s="205" t="s">
        <v>108</v>
      </c>
      <c r="C25" s="206"/>
      <c r="D25" s="102">
        <f>(D22*D12%)</f>
        <v>0</v>
      </c>
      <c r="E25" s="81"/>
      <c r="F25" s="213" t="s">
        <v>109</v>
      </c>
      <c r="G25" s="214"/>
      <c r="H25" s="104">
        <f>(H20+H21+H22+H23+H24)</f>
        <v>0</v>
      </c>
      <c r="I25" s="82"/>
    </row>
    <row r="26" spans="2:9" ht="18">
      <c r="B26" s="215" t="s">
        <v>110</v>
      </c>
      <c r="C26" s="216"/>
      <c r="D26" s="105">
        <f>SUM(D24+D25)</f>
        <v>0</v>
      </c>
      <c r="E26" s="81"/>
      <c r="F26" s="217" t="s">
        <v>111</v>
      </c>
      <c r="G26" s="218"/>
      <c r="H26" s="106">
        <f>SUM(D13+D14+H20+H21+H22-H13-H14)</f>
        <v>0</v>
      </c>
      <c r="I26" s="82"/>
    </row>
    <row r="27" spans="2:9" ht="12.75">
      <c r="B27" s="80"/>
      <c r="C27" s="81"/>
      <c r="D27" s="81"/>
      <c r="E27" s="81"/>
      <c r="F27" s="81"/>
      <c r="G27" s="81"/>
      <c r="H27" s="81"/>
      <c r="I27" s="82"/>
    </row>
    <row r="28" spans="2:9" ht="16.5">
      <c r="B28" s="210" t="s">
        <v>112</v>
      </c>
      <c r="C28" s="211"/>
      <c r="D28" s="211"/>
      <c r="E28" s="211"/>
      <c r="F28" s="211"/>
      <c r="G28" s="211"/>
      <c r="H28" s="211"/>
      <c r="I28" s="212"/>
    </row>
    <row r="29" spans="2:9" ht="12.75">
      <c r="B29" s="80"/>
      <c r="C29" s="81"/>
      <c r="D29" s="81"/>
      <c r="E29" s="81"/>
      <c r="F29" s="81"/>
      <c r="G29" s="81"/>
      <c r="H29" s="81"/>
      <c r="I29" s="82"/>
    </row>
    <row r="30" spans="2:9" ht="13.5" thickBot="1">
      <c r="B30" s="107"/>
      <c r="C30" s="108"/>
      <c r="D30" s="108"/>
      <c r="E30" s="108"/>
      <c r="F30" s="108"/>
      <c r="G30" s="108"/>
      <c r="H30" s="108"/>
      <c r="I30" s="109"/>
    </row>
    <row r="31" ht="13.5" thickTop="1"/>
    <row r="34" ht="12.75">
      <c r="F34" s="81"/>
    </row>
  </sheetData>
  <sheetProtection/>
  <mergeCells count="31">
    <mergeCell ref="B24:C24"/>
    <mergeCell ref="F24:G24"/>
    <mergeCell ref="B28:I28"/>
    <mergeCell ref="B25:C25"/>
    <mergeCell ref="F25:G25"/>
    <mergeCell ref="B26:C26"/>
    <mergeCell ref="F26:G26"/>
    <mergeCell ref="B21:C21"/>
    <mergeCell ref="F21:G21"/>
    <mergeCell ref="B22:C22"/>
    <mergeCell ref="F22:G22"/>
    <mergeCell ref="B23:C23"/>
    <mergeCell ref="F23:G23"/>
    <mergeCell ref="B18:C18"/>
    <mergeCell ref="F18:G18"/>
    <mergeCell ref="B19:D19"/>
    <mergeCell ref="F19:H19"/>
    <mergeCell ref="B20:C20"/>
    <mergeCell ref="F20:G20"/>
    <mergeCell ref="B13:C13"/>
    <mergeCell ref="B14:C14"/>
    <mergeCell ref="F14:G14"/>
    <mergeCell ref="B15:C15"/>
    <mergeCell ref="F15:G15"/>
    <mergeCell ref="F16:G16"/>
    <mergeCell ref="B6:I6"/>
    <mergeCell ref="C7:E7"/>
    <mergeCell ref="B9:H9"/>
    <mergeCell ref="B11:C11"/>
    <mergeCell ref="F11:H11"/>
    <mergeCell ref="B12:C12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Pension-Tax2011-12</dc:title>
  <dc:subject/>
  <dc:creator>Lalit Khandelwal</dc:creator>
  <cp:keywords/>
  <dc:description/>
  <cp:lastModifiedBy>Navtej Singh</cp:lastModifiedBy>
  <cp:lastPrinted>2011-05-05T09:54:52Z</cp:lastPrinted>
  <dcterms:created xsi:type="dcterms:W3CDTF">1996-10-14T23:33:28Z</dcterms:created>
  <dcterms:modified xsi:type="dcterms:W3CDTF">2011-05-07T03:13:39Z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